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6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LEILÃO SEM CONDICIONAL: BATEU, LEVOU.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27/11/2025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=HYPERLINK("https://www.rossileiloes.com.br/lote/detalhe/308908", "001")</f>
      </c>
      <c r="B11" s="4" t="s">
        <f>=HYPERLINK("https://www.rossileiloes.com.br/lote/detalhe/308908", " MOTOR DE TRAÇÃO CAT 345 / 349")</f>
      </c>
      <c r="C11" s="4" t="inlineStr">
        <is>
          <t>Não vendido</t>
        </is>
      </c>
      <c r="D11" s="4" t="inlineStr">
        <is>
          <t>1</t>
        </is>
      </c>
      <c r="E11" s="5" t="inlineStr">
        <is>
          <t>2.100,00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=HYPERLINK("https://www.rossileiloes.com.br/lote/detalhe/308909", "002")</f>
      </c>
      <c r="B12" s="4" t="s">
        <f>=HYPERLINK("https://www.rossileiloes.com.br/lote/detalhe/308909", " MOTOR DE TRAÇÃO CAT 345C /349")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1.500,00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=HYPERLINK("https://www.rossileiloes.com.br/lote/detalhe/307959", "003")</f>
      </c>
      <c r="B13" s="4" t="s">
        <f>=HYPERLINK("https://www.rossileiloes.com.br/lote/detalhe/307959", " MOTOR DE TRAÇÃO LIEBHEER")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1.500,00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=HYPERLINK("https://www.rossileiloes.com.br/lote/detalhe/307849", "004")</f>
      </c>
      <c r="B14" s="4" t="s">
        <f>=HYPERLINK("https://www.rossileiloes.com.br/lote/detalhe/307849", " MOTOR DE TRAÇÃO LIEBHEER")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1.500,00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=HYPERLINK("https://www.rossileiloes.com.br/lote/detalhe/307933", "005")</f>
      </c>
      <c r="B15" s="4" t="s">
        <f>=HYPERLINK("https://www.rossileiloes.com.br/lote/detalhe/307933", " MOTOR DE TRAÇÃO LIEBHEER")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1.500,00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=HYPERLINK("https://www.rossileiloes.com.br/lote/detalhe/307963", "006")</f>
      </c>
      <c r="B16" s="4" t="s">
        <f>=HYPERLINK("https://www.rossileiloes.com.br/lote/detalhe/307963", " MOTOR DE TRAÇÃO LIEBHEER")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1.500,00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=HYPERLINK("https://www.rossileiloes.com.br/lote/detalhe/307845", "007")</f>
      </c>
      <c r="B17" s="4" t="s">
        <f>=HYPERLINK("https://www.rossileiloes.com.br/lote/detalhe/307845", " MOTOR DE TRAÇÃO LIEBHEER")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1.500,00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=HYPERLINK("https://www.rossileiloes.com.br/lote/detalhe/307957", "008")</f>
      </c>
      <c r="B18" s="4" t="s">
        <f>=HYPERLINK("https://www.rossileiloes.com.br/lote/detalhe/307957", " MOTOR DE TRAÇÃO CAT 345C")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1.900,00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=HYPERLINK("https://www.rossileiloes.com.br/lote/detalhe/307844", "009")</f>
      </c>
      <c r="B19" s="4" t="s">
        <f>=HYPERLINK("https://www.rossileiloes.com.br/lote/detalhe/307844", " MOTOR DE TRAÇÃO KOMATSU PC600")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1.500,00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=HYPERLINK("https://www.rossileiloes.com.br/lote/detalhe/307921", "010")</f>
      </c>
      <c r="B20" s="4" t="s">
        <f>=HYPERLINK("https://www.rossileiloes.com.br/lote/detalhe/307921", " MOTOR DE TRAÇÃO LIEBHEER")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1.500,00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=HYPERLINK("https://www.rossileiloes.com.br/lote/detalhe/307873", "011")</f>
      </c>
      <c r="B21" s="4" t="s">
        <f>=HYPERLINK("https://www.rossileiloes.com.br/lote/detalhe/307873", " MOTOR DE TRAÇÃO KOMATSU PC 600")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1.500,00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=HYPERLINK("https://www.rossileiloes.com.br/lote/detalhe/307890", "012")</f>
      </c>
      <c r="B22" s="4" t="s">
        <f>=HYPERLINK("https://www.rossileiloes.com.br/lote/detalhe/307890", " MOTOR DE TRAÇÃO KOMATSU PC600")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1.500,00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=HYPERLINK("https://www.rossileiloes.com.br/lote/detalhe/307866", "013")</f>
      </c>
      <c r="B23" s="4" t="s">
        <f>=HYPERLINK("https://www.rossileiloes.com.br/lote/detalhe/307866", " MOTOR DE TRAÇÃO KOMATSU PC600")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1.500,00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=HYPERLINK("https://www.rossileiloes.com.br/lote/detalhe/307847", "014")</f>
      </c>
      <c r="B24" s="4" t="s">
        <f>=HYPERLINK("https://www.rossileiloes.com.br/lote/detalhe/307847", " MOTOR DE TRAÇÃO CAT 345C")</f>
      </c>
      <c r="C24" s="4" t="inlineStr">
        <is>
          <t>Não vendido</t>
        </is>
      </c>
      <c r="D24" s="4" t="inlineStr">
        <is>
          <t>1</t>
        </is>
      </c>
      <c r="E24" s="5" t="inlineStr">
        <is>
          <t>1.900,00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=HYPERLINK("https://www.rossileiloes.com.br/lote/detalhe/307905", "015")</f>
      </c>
      <c r="B25" s="4" t="s">
        <f>=HYPERLINK("https://www.rossileiloes.com.br/lote/detalhe/307905", " MOTOR DE TRAÇÃO CAT 345C")</f>
      </c>
      <c r="C25" s="4" t="inlineStr">
        <is>
          <t>Não vendido</t>
        </is>
      </c>
      <c r="D25" s="4" t="inlineStr">
        <is>
          <t>1</t>
        </is>
      </c>
      <c r="E25" s="5" t="inlineStr">
        <is>
          <t>1.900,00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=HYPERLINK("https://www.rossileiloes.com.br/lote/detalhe/307872", "016")</f>
      </c>
      <c r="B26" s="4" t="s">
        <f>=HYPERLINK("https://www.rossileiloes.com.br/lote/detalhe/307872", " MOTOR DE TRAÇÃO LIEBHEER")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1.500,00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=HYPERLINK("https://www.rossileiloes.com.br/lote/detalhe/307828", "017")</f>
      </c>
      <c r="B27" s="4" t="s">
        <f>=HYPERLINK("https://www.rossileiloes.com.br/lote/detalhe/307828", " MOTOR DE TRAÇÃO LIEBHEER")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1.500,00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=HYPERLINK("https://www.rossileiloes.com.br/lote/detalhe/307889", "018")</f>
      </c>
      <c r="B28" s="4" t="s">
        <f>=HYPERLINK("https://www.rossileiloes.com.br/lote/detalhe/307889", " MOTOR DE TRAÇÃO LIEBHEER")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1.500,00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=HYPERLINK("https://www.rossileiloes.com.br/lote/detalhe/309140", "020")</f>
      </c>
      <c r="B29" s="4" t="s">
        <f>=HYPERLINK("https://www.rossileiloes.com.br/lote/detalhe/309140", " CABINE LIUGONG (VAZIA)")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2.000,00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=HYPERLINK("https://www.rossileiloes.com.br/lote/detalhe/309141", "021")</f>
      </c>
      <c r="B30" s="4" t="s">
        <f>=HYPERLINK("https://www.rossileiloes.com.br/lote/detalhe/309141", " CABINE LIEBHEER (VAZIA)")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2.000,00</t>
        </is>
      </c>
      <c r="F30" s="4" t="inlineStr">
        <is>
          <t>200.00</t>
        </is>
      </c>
    </row>
    <row collapsed="false" customFormat="false" customHeight="false" hidden="false" ht="12.1" outlineLevel="0" r="31">
      <c r="A31" s="5" t="s">
        <f>=HYPERLINK("https://www.rossileiloes.com.br/lote/detalhe/309142", "022")</f>
      </c>
      <c r="B31" s="4" t="s">
        <f>=HYPERLINK("https://www.rossileiloes.com.br/lote/detalhe/309142", " CABINE DOOSAN (VAZIA)")</f>
      </c>
      <c r="C31" s="4" t="inlineStr">
        <is>
          <t>Não vendido</t>
        </is>
      </c>
      <c r="D31" s="4" t="inlineStr">
        <is>
          <t>1</t>
        </is>
      </c>
      <c r="E31" s="5" t="inlineStr">
        <is>
          <t>2.000,00</t>
        </is>
      </c>
      <c r="F31" s="4" t="inlineStr">
        <is>
          <t>200.00</t>
        </is>
      </c>
    </row>
    <row collapsed="false" customFormat="false" customHeight="false" hidden="false" ht="12.1" outlineLevel="0" r="32">
      <c r="A32" s="5" t="s">
        <f>=HYPERLINK("https://www.rossileiloes.com.br/lote/detalhe/309143", "023")</f>
      </c>
      <c r="B32" s="4" t="s">
        <f>=HYPERLINK("https://www.rossileiloes.com.br/lote/detalhe/309143", " CABINE DOOSAN (VAZIA)")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2.000,00</t>
        </is>
      </c>
      <c r="F32" s="4" t="inlineStr">
        <is>
          <t>200.00</t>
        </is>
      </c>
    </row>
    <row collapsed="false" customFormat="false" customHeight="false" hidden="false" ht="12.1" outlineLevel="0" r="33">
      <c r="A33" s="5" t="s">
        <f>=HYPERLINK("https://www.rossileiloes.com.br/lote/detalhe/309144", "024")</f>
      </c>
      <c r="B33" s="4" t="s">
        <f>=HYPERLINK("https://www.rossileiloes.com.br/lote/detalhe/309144", " CABINE CAT (VAZIA)")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2.000,00</t>
        </is>
      </c>
      <c r="F33" s="4" t="inlineStr">
        <is>
          <t>200.00</t>
        </is>
      </c>
    </row>
    <row collapsed="false" customFormat="false" customHeight="false" hidden="false" ht="12.1" outlineLevel="0" r="34">
      <c r="A34" s="5" t="s">
        <f>=HYPERLINK("https://www.rossileiloes.com.br/lote/detalhe/309145", "025")</f>
      </c>
      <c r="B34" s="4" t="s">
        <f>=HYPERLINK("https://www.rossileiloes.com.br/lote/detalhe/309145", " CABINE CAT 966H (VAZIA )")</f>
      </c>
      <c r="C34" s="4" t="inlineStr">
        <is>
          <t>Não vendido</t>
        </is>
      </c>
      <c r="D34" s="4" t="inlineStr">
        <is>
          <t>1</t>
        </is>
      </c>
      <c r="E34" s="5" t="inlineStr">
        <is>
          <t>2.000,00</t>
        </is>
      </c>
      <c r="F34" s="4" t="inlineStr">
        <is>
          <t>200.00</t>
        </is>
      </c>
    </row>
    <row collapsed="false" customFormat="false" customHeight="false" hidden="false" ht="12.1" outlineLevel="0" r="35">
      <c r="A35" s="5" t="s">
        <f>=HYPERLINK("https://www.rossileiloes.com.br/lote/detalhe/309146", "026")</f>
      </c>
      <c r="B35" s="4" t="s">
        <f>=HYPERLINK("https://www.rossileiloes.com.br/lote/detalhe/309146", " CABINE CAT 950H (VAZIA )")</f>
      </c>
      <c r="C35" s="4" t="inlineStr">
        <is>
          <t>Não vendido</t>
        </is>
      </c>
      <c r="D35" s="4" t="inlineStr">
        <is>
          <t>1</t>
        </is>
      </c>
      <c r="E35" s="5" t="inlineStr">
        <is>
          <t>3.000,00</t>
        </is>
      </c>
      <c r="F35" s="4" t="inlineStr">
        <is>
          <t>200.00</t>
        </is>
      </c>
    </row>
    <row collapsed="false" customFormat="false" customHeight="false" hidden="false" ht="12.1" outlineLevel="0" r="36">
      <c r="A36" s="5" t="s">
        <f>=HYPERLINK("https://www.rossileiloes.com.br/lote/detalhe/309147", "027")</f>
      </c>
      <c r="B36" s="4" t="s">
        <f>=HYPERLINK("https://www.rossileiloes.com.br/lote/detalhe/309147", " CABINE CAT 950H ( VAZIA )")</f>
      </c>
      <c r="C36" s="4" t="inlineStr">
        <is>
          <t>Não vendido</t>
        </is>
      </c>
      <c r="D36" s="4" t="inlineStr">
        <is>
          <t>1</t>
        </is>
      </c>
      <c r="E36" s="5" t="inlineStr">
        <is>
          <t>3.000,00</t>
        </is>
      </c>
      <c r="F36" s="4" t="inlineStr">
        <is>
          <t>200.00</t>
        </is>
      </c>
    </row>
    <row collapsed="false" customFormat="false" customHeight="false" hidden="false" ht="12.1" outlineLevel="0" r="37">
      <c r="A37" s="5" t="s">
        <f>=HYPERLINK("https://www.rossileiloes.com.br/lote/detalhe/309148", "028")</f>
      </c>
      <c r="B37" s="4" t="s">
        <f>=HYPERLINK("https://www.rossileiloes.com.br/lote/detalhe/309148", " CABINE LIEBHEER (VAZIA )")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2.000,00</t>
        </is>
      </c>
      <c r="F37" s="4" t="inlineStr">
        <is>
          <t>200.00</t>
        </is>
      </c>
    </row>
    <row collapsed="false" customFormat="false" customHeight="false" hidden="false" ht="12.1" outlineLevel="0" r="38">
      <c r="A38" s="5" t="s">
        <f>=HYPERLINK("https://www.rossileiloes.com.br/lote/detalhe/309149", "029")</f>
      </c>
      <c r="B38" s="4" t="s">
        <f>=HYPERLINK("https://www.rossileiloes.com.br/lote/detalhe/309149", " CABINE LIEBHEER ( VAZIA )")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2.000,00</t>
        </is>
      </c>
      <c r="F38" s="4" t="inlineStr">
        <is>
          <t>200.00</t>
        </is>
      </c>
    </row>
    <row collapsed="false" customFormat="false" customHeight="false" hidden="false" ht="12.1" outlineLevel="0" r="39">
      <c r="A39" s="5" t="s">
        <f>=HYPERLINK("https://www.rossileiloes.com.br/lote/detalhe/309151", "030")</f>
      </c>
      <c r="B39" s="4" t="s">
        <f>=HYPERLINK("https://www.rossileiloes.com.br/lote/detalhe/309151", " CABINE LIEBHEER (VAZIA )")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2.000,00</t>
        </is>
      </c>
      <c r="F39" s="4" t="inlineStr">
        <is>
          <t>200.00</t>
        </is>
      </c>
    </row>
    <row collapsed="false" customFormat="false" customHeight="false" hidden="false" ht="12.1" outlineLevel="0" r="40">
      <c r="A40" s="5" t="s">
        <f>=HYPERLINK("https://www.rossileiloes.com.br/lote/detalhe/309150", "031")</f>
      </c>
      <c r="B40" s="4" t="s">
        <f>=HYPERLINK("https://www.rossileiloes.com.br/lote/detalhe/309150", " CABINE LIEBHEER ( VAZIA )")</f>
      </c>
      <c r="C40" s="4" t="inlineStr">
        <is>
          <t>Não vendido</t>
        </is>
      </c>
      <c r="D40" s="4" t="inlineStr">
        <is>
          <t>1</t>
        </is>
      </c>
      <c r="E40" s="5" t="inlineStr">
        <is>
          <t>2.000,00</t>
        </is>
      </c>
      <c r="F40" s="4" t="inlineStr">
        <is>
          <t>200.00</t>
        </is>
      </c>
    </row>
    <row collapsed="false" customFormat="false" customHeight="false" hidden="false" ht="12.1" outlineLevel="0" r="41">
      <c r="A41" s="5" t="s">
        <f>=HYPERLINK("https://www.rossileiloes.com.br/lote/detalhe/309152", "032")</f>
      </c>
      <c r="B41" s="4" t="s">
        <f>=HYPERLINK("https://www.rossileiloes.com.br/lote/detalhe/309152", " CABINE CAT 950H ( VAZIA )")</f>
      </c>
      <c r="C41" s="4" t="inlineStr">
        <is>
          <t>Não vendido</t>
        </is>
      </c>
      <c r="D41" s="4" t="inlineStr">
        <is>
          <t>1</t>
        </is>
      </c>
      <c r="E41" s="5" t="inlineStr">
        <is>
          <t>3.000,00</t>
        </is>
      </c>
      <c r="F41" s="4" t="inlineStr">
        <is>
          <t>200.00</t>
        </is>
      </c>
    </row>
    <row collapsed="false" customFormat="false" customHeight="false" hidden="false" ht="12.1" outlineLevel="0" r="42">
      <c r="A42" s="5" t="s">
        <f>=HYPERLINK("https://www.rossileiloes.com.br/lote/detalhe/309154", "033")</f>
      </c>
      <c r="B42" s="4" t="s">
        <f>=HYPERLINK("https://www.rossileiloes.com.br/lote/detalhe/309154", " CABINE CAT ( VAZIA )")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2.000,00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=HYPERLINK("https://www.rossileiloes.com.br/lote/detalhe/309155", "034")</f>
      </c>
      <c r="B43" s="4" t="s">
        <f>=HYPERLINK("https://www.rossileiloes.com.br/lote/detalhe/309155", " CABINE CAT 140M ( VAZIA )")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2.000,00</t>
        </is>
      </c>
      <c r="F43" s="4" t="inlineStr">
        <is>
          <t>200.00</t>
        </is>
      </c>
    </row>
    <row collapsed="false" customFormat="false" customHeight="false" hidden="false" ht="12.1" outlineLevel="0" r="44">
      <c r="A44" s="5" t="s">
        <f>=HYPERLINK("https://www.rossileiloes.com.br/lote/detalhe/309153", "035")</f>
      </c>
      <c r="B44" s="4" t="s">
        <f>=HYPERLINK("https://www.rossileiloes.com.br/lote/detalhe/309153", " CABINE JCB 330 ( VAZIA )")</f>
      </c>
      <c r="C44" s="4" t="inlineStr">
        <is>
          <t>Não vendido</t>
        </is>
      </c>
      <c r="D44" s="4" t="inlineStr">
        <is>
          <t>1</t>
        </is>
      </c>
      <c r="E44" s="5" t="inlineStr">
        <is>
          <t>2.000,00</t>
        </is>
      </c>
      <c r="F44" s="4" t="inlineStr">
        <is>
          <t>200.00</t>
        </is>
      </c>
    </row>
    <row collapsed="false" customFormat="false" customHeight="false" hidden="false" ht="12.1" outlineLevel="0" r="45">
      <c r="A45" s="5" t="s">
        <f>=HYPERLINK("https://www.rossileiloes.com.br/lote/detalhe/309156", "036")</f>
      </c>
      <c r="B45" s="4" t="s">
        <f>=HYPERLINK("https://www.rossileiloes.com.br/lote/detalhe/309156", " CABINE DOOSAN ( VAZIA )")</f>
      </c>
      <c r="C45" s="4" t="inlineStr">
        <is>
          <t>Não vendido</t>
        </is>
      </c>
      <c r="D45" s="4" t="inlineStr">
        <is>
          <t>1</t>
        </is>
      </c>
      <c r="E45" s="5" t="inlineStr">
        <is>
          <t>2.000,00</t>
        </is>
      </c>
      <c r="F45" s="4" t="inlineStr">
        <is>
          <t>200.00</t>
        </is>
      </c>
    </row>
    <row collapsed="false" customFormat="false" customHeight="false" hidden="false" ht="12.1" outlineLevel="0" r="46">
      <c r="A46" s="5" t="s">
        <f>=HYPERLINK("https://www.rossileiloes.com.br/lote/detalhe/309157", "037")</f>
      </c>
      <c r="B46" s="4" t="s">
        <f>=HYPERLINK("https://www.rossileiloes.com.br/lote/detalhe/309157", " CABINE CAT 950H (VAZIA )")</f>
      </c>
      <c r="C46" s="4" t="inlineStr">
        <is>
          <t>Não vendido</t>
        </is>
      </c>
      <c r="D46" s="4" t="inlineStr">
        <is>
          <t>1</t>
        </is>
      </c>
      <c r="E46" s="5" t="inlineStr">
        <is>
          <t>3.000,00</t>
        </is>
      </c>
      <c r="F46" s="4" t="inlineStr">
        <is>
          <t>200.00</t>
        </is>
      </c>
    </row>
    <row collapsed="false" customFormat="false" customHeight="false" hidden="false" ht="12.1" outlineLevel="0" r="47">
      <c r="A47" s="5" t="s">
        <f>=HYPERLINK("https://www.rossileiloes.com.br/lote/detalhe/309158", "038")</f>
      </c>
      <c r="B47" s="4" t="s">
        <f>=HYPERLINK("https://www.rossileiloes.com.br/lote/detalhe/309158", " CABINE CAT 938H ( VAZIA )")</f>
      </c>
      <c r="C47" s="4" t="inlineStr">
        <is>
          <t>Não vendido</t>
        </is>
      </c>
      <c r="D47" s="4" t="inlineStr">
        <is>
          <t>1</t>
        </is>
      </c>
      <c r="E47" s="5" t="inlineStr">
        <is>
          <t>3.000,00</t>
        </is>
      </c>
      <c r="F47" s="4" t="inlineStr">
        <is>
          <t>200.00</t>
        </is>
      </c>
    </row>
    <row collapsed="false" customFormat="false" customHeight="false" hidden="false" ht="12.1" outlineLevel="0" r="48">
      <c r="A48" s="5" t="s">
        <f>=HYPERLINK("https://www.rossileiloes.com.br/lote/detalhe/309159", "039")</f>
      </c>
      <c r="B48" s="4" t="s">
        <f>=HYPERLINK("https://www.rossileiloes.com.br/lote/detalhe/309159", " CABINE CAT 321 DL (VAZIA )")</f>
      </c>
      <c r="C48" s="4" t="inlineStr">
        <is>
          <t>Não vendido</t>
        </is>
      </c>
      <c r="D48" s="4" t="inlineStr">
        <is>
          <t>1</t>
        </is>
      </c>
      <c r="E48" s="5" t="inlineStr">
        <is>
          <t>2.000,00</t>
        </is>
      </c>
      <c r="F48" s="4" t="inlineStr">
        <is>
          <t>200.00</t>
        </is>
      </c>
    </row>
    <row collapsed="false" customFormat="false" customHeight="false" hidden="false" ht="12.1" outlineLevel="0" r="49">
      <c r="A49" s="5" t="s">
        <f>=HYPERLINK("https://www.rossileiloes.com.br/lote/detalhe/309161", "040")</f>
      </c>
      <c r="B49" s="4" t="s">
        <f>=HYPERLINK("https://www.rossileiloes.com.br/lote/detalhe/309161", " CABINE CAT 960F ( VAZIA )")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2.000,00</t>
        </is>
      </c>
      <c r="F49" s="4" t="inlineStr">
        <is>
          <t>200.00</t>
        </is>
      </c>
    </row>
    <row collapsed="false" customFormat="false" customHeight="false" hidden="false" ht="12.1" outlineLevel="0" r="50">
      <c r="A50" s="5" t="s">
        <f>=HYPERLINK("https://www.rossileiloes.com.br/lote/detalhe/309160", "041")</f>
      </c>
      <c r="B50" s="4" t="s">
        <f>=HYPERLINK("https://www.rossileiloes.com.br/lote/detalhe/309160", " CABINE CAT 962G ( VAZIA )")</f>
      </c>
      <c r="C50" s="4" t="inlineStr">
        <is>
          <t>Não vendido</t>
        </is>
      </c>
      <c r="D50" s="4" t="inlineStr">
        <is>
          <t>1</t>
        </is>
      </c>
      <c r="E50" s="5" t="inlineStr">
        <is>
          <t>3.000,00</t>
        </is>
      </c>
      <c r="F50" s="4" t="inlineStr">
        <is>
          <t>200.00</t>
        </is>
      </c>
    </row>
    <row collapsed="false" customFormat="false" customHeight="false" hidden="false" ht="12.1" outlineLevel="0" r="51">
      <c r="A51" s="5" t="s">
        <f>=HYPERLINK("https://www.rossileiloes.com.br/lote/detalhe/309162", "042")</f>
      </c>
      <c r="B51" s="4" t="s">
        <f>=HYPERLINK("https://www.rossileiloes.com.br/lote/detalhe/309162", " CABINE CAT ( VAZIA )")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2.000,00</t>
        </is>
      </c>
      <c r="F51" s="4" t="inlineStr">
        <is>
          <t>20.00</t>
        </is>
      </c>
    </row>
    <row collapsed="false" customFormat="false" customHeight="false" hidden="false" ht="12.1" outlineLevel="0" r="52">
      <c r="A52" s="5" t="s">
        <f>=HYPERLINK("https://www.rossileiloes.com.br/lote/detalhe/309164", "043")</f>
      </c>
      <c r="B52" s="4" t="s">
        <f>=HYPERLINK("https://www.rossileiloes.com.br/lote/detalhe/309164", " CABINE CAT 950F ( VAZIA )")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2.000,00</t>
        </is>
      </c>
      <c r="F52" s="4" t="inlineStr">
        <is>
          <t>200.00</t>
        </is>
      </c>
    </row>
    <row collapsed="false" customFormat="false" customHeight="false" hidden="false" ht="12.1" outlineLevel="0" r="53">
      <c r="A53" s="5" t="s">
        <f>=HYPERLINK("https://www.rossileiloes.com.br/lote/detalhe/309163", "044")</f>
      </c>
      <c r="B53" s="4" t="s">
        <f>=HYPERLINK("https://www.rossileiloes.com.br/lote/detalhe/309163", " CABINE KOMATSU W.A380 ( VAZIA )")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3.000,00</t>
        </is>
      </c>
      <c r="F53" s="4" t="inlineStr">
        <is>
          <t>300.00</t>
        </is>
      </c>
    </row>
    <row collapsed="false" customFormat="false" customHeight="false" hidden="false" ht="12.1" outlineLevel="0" r="54">
      <c r="A54" s="5" t="s">
        <f>=HYPERLINK("https://www.rossileiloes.com.br/lote/detalhe/309165", "046")</f>
      </c>
      <c r="B54" s="4" t="s">
        <f>=HYPERLINK("https://www.rossileiloes.com.br/lote/detalhe/309165", " CABINE CAT W130 (VAZIA )")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1.000,00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=HYPERLINK("https://www.rossileiloes.com.br/lote/detalhe/309166", "047")</f>
      </c>
      <c r="B55" s="4" t="s">
        <f>=HYPERLINK("https://www.rossileiloes.com.br/lote/detalhe/309166", " CABINE DOOSAN ( VAZIA )")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2.000,00</t>
        </is>
      </c>
      <c r="F55" s="4" t="inlineStr">
        <is>
          <t>200.00</t>
        </is>
      </c>
    </row>
    <row collapsed="false" customFormat="false" customHeight="false" hidden="false" ht="12.1" outlineLevel="0" r="56">
      <c r="A56" s="5" t="s">
        <f>=HYPERLINK("https://www.rossileiloes.com.br/lote/detalhe/309167", "048")</f>
      </c>
      <c r="B56" s="4" t="s">
        <f>=HYPERLINK("https://www.rossileiloes.com.br/lote/detalhe/309167", " CABINE CAT 966 R (VAZIA)")</f>
      </c>
      <c r="C56" s="4" t="inlineStr">
        <is>
          <t>Não vendido</t>
        </is>
      </c>
      <c r="D56" s="4" t="inlineStr">
        <is>
          <t>1</t>
        </is>
      </c>
      <c r="E56" s="5" t="inlineStr">
        <is>
          <t>1.000,00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=HYPERLINK("https://www.rossileiloes.com.br/lote/detalhe/309168", "049")</f>
      </c>
      <c r="B57" s="4" t="s">
        <f>=HYPERLINK("https://www.rossileiloes.com.br/lote/detalhe/309168", " CABINE CAT 135H ( VAZIA )")</f>
      </c>
      <c r="C57" s="4" t="inlineStr">
        <is>
          <t>Não vendido</t>
        </is>
      </c>
      <c r="D57" s="4" t="inlineStr">
        <is>
          <t>1</t>
        </is>
      </c>
      <c r="E57" s="5" t="inlineStr">
        <is>
          <t>3.000,00</t>
        </is>
      </c>
      <c r="F57" s="4" t="inlineStr">
        <is>
          <t>300.00</t>
        </is>
      </c>
    </row>
    <row collapsed="false" customFormat="false" customHeight="false" hidden="false" ht="12.1" outlineLevel="0" r="58">
      <c r="A58" s="5" t="s">
        <f>=HYPERLINK("https://www.rossileiloes.com.br/lote/detalhe/309169", "050")</f>
      </c>
      <c r="B58" s="4" t="s">
        <f>=HYPERLINK("https://www.rossileiloes.com.br/lote/detalhe/309169", " CABINE LIEBHER ( VAZIA )")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2.000,00</t>
        </is>
      </c>
      <c r="F58" s="4" t="inlineStr">
        <is>
          <t>200.00</t>
        </is>
      </c>
    </row>
    <row collapsed="false" customFormat="false" customHeight="false" hidden="false" ht="12.1" outlineLevel="0" r="59">
      <c r="A59" s="5" t="s">
        <f>=HYPERLINK("https://www.rossileiloes.com.br/lote/detalhe/309170", "051")</f>
      </c>
      <c r="B59" s="4" t="s">
        <f>=HYPERLINK("https://www.rossileiloes.com.br/lote/detalhe/309170", " CABINE LIEBEER (VAZIA )")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2.000,00</t>
        </is>
      </c>
      <c r="F59" s="4" t="inlineStr">
        <is>
          <t>200.00</t>
        </is>
      </c>
    </row>
    <row collapsed="false" customFormat="false" customHeight="false" hidden="false" ht="12.1" outlineLevel="0" r="60">
      <c r="A60" s="5" t="s">
        <f>=HYPERLINK("https://www.rossileiloes.com.br/lote/detalhe/307838", "052")</f>
      </c>
      <c r="B60" s="4" t="s">
        <f>=HYPERLINK("https://www.rossileiloes.com.br/lote/detalhe/307838", " MOTOR DE GIRO KOMATSU PC400")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2.000,00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=HYPERLINK("https://www.rossileiloes.com.br/lote/detalhe/307835", "053")</f>
      </c>
      <c r="B61" s="4" t="s">
        <f>=HYPERLINK("https://www.rossileiloes.com.br/lote/detalhe/307835", " MOTOR DE GIRO CAT 345C")</f>
      </c>
      <c r="C61" s="4" t="inlineStr">
        <is>
          <t>Não vendido</t>
        </is>
      </c>
      <c r="D61" s="4" t="inlineStr">
        <is>
          <t>1</t>
        </is>
      </c>
      <c r="E61" s="5" t="inlineStr">
        <is>
          <t>2.000,00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=HYPERLINK("https://www.rossileiloes.com.br/lote/detalhe/307870", "054")</f>
      </c>
      <c r="B62" s="4" t="s">
        <f>=HYPERLINK("https://www.rossileiloes.com.br/lote/detalhe/307870", " MOTOR DE GIRO CAT")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2.000,00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=HYPERLINK("https://www.rossileiloes.com.br/lote/detalhe/307837", "055")</f>
      </c>
      <c r="B63" s="4" t="s">
        <f>=HYPERLINK("https://www.rossileiloes.com.br/lote/detalhe/307837", " MOTOR DE GIRO KOMATSU PC 600")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2.000,00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=HYPERLINK("https://www.rossileiloes.com.br/lote/detalhe/307836", "056")</f>
      </c>
      <c r="B64" s="4" t="s">
        <f>=HYPERLINK("https://www.rossileiloes.com.br/lote/detalhe/307836", " MOTOR DE GIRO JCB 330")</f>
      </c>
      <c r="C64" s="4" t="inlineStr">
        <is>
          <t>Não vendido</t>
        </is>
      </c>
      <c r="D64" s="4" t="inlineStr">
        <is>
          <t>1</t>
        </is>
      </c>
      <c r="E64" s="5" t="inlineStr">
        <is>
          <t>2.000,00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=HYPERLINK("https://www.rossileiloes.com.br/lote/detalhe/307948", "057")</f>
      </c>
      <c r="B65" s="4" t="s">
        <f>=HYPERLINK("https://www.rossileiloes.com.br/lote/detalhe/307948", " MOTOR DE GIRO KOMATSU PC600")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2.000,00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=HYPERLINK("https://www.rossileiloes.com.br/lote/detalhe/307951", "058")</f>
      </c>
      <c r="B66" s="4" t="s">
        <f>=HYPERLINK("https://www.rossileiloes.com.br/lote/detalhe/307951", " MOTOR DE GIRO CAT 320 DL")</f>
      </c>
      <c r="C66" s="4" t="inlineStr">
        <is>
          <t>Não vendido</t>
        </is>
      </c>
      <c r="D66" s="4" t="inlineStr">
        <is>
          <t>3</t>
        </is>
      </c>
      <c r="E66" s="5" t="inlineStr">
        <is>
          <t>2.100,00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=HYPERLINK("https://www.rossileiloes.com.br/lote/detalhe/307945", "059")</f>
      </c>
      <c r="B67" s="4" t="s">
        <f>=HYPERLINK("https://www.rossileiloes.com.br/lote/detalhe/307945", " MOTOR DE GIRO KOMATSU PC 600")</f>
      </c>
      <c r="C67" s="4" t="inlineStr">
        <is>
          <t>Não vendido</t>
        </is>
      </c>
      <c r="D67" s="4" t="inlineStr">
        <is>
          <t>1</t>
        </is>
      </c>
      <c r="E67" s="5" t="inlineStr">
        <is>
          <t>2.000,00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=HYPERLINK("https://www.rossileiloes.com.br/lote/detalhe/307943", "060")</f>
      </c>
      <c r="B68" s="4" t="s">
        <f>=HYPERLINK("https://www.rossileiloes.com.br/lote/detalhe/307943", " MOTOR DE GIRO CAT")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2.000,00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=HYPERLINK("https://www.rossileiloes.com.br/lote/detalhe/307819", "061")</f>
      </c>
      <c r="B69" s="4" t="s">
        <f>=HYPERLINK("https://www.rossileiloes.com.br/lote/detalhe/307819", " TRANSMISSÃO CAT D8N")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2.000,00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=HYPERLINK("https://www.rossileiloes.com.br/lote/detalhe/307904", "062")</f>
      </c>
      <c r="B70" s="4" t="s">
        <f>=HYPERLINK("https://www.rossileiloes.com.br/lote/detalhe/307904", " TRANSMISSÃO CAT 621B")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3.000,00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=HYPERLINK("https://www.rossileiloes.com.br/lote/detalhe/307869", "063")</f>
      </c>
      <c r="B71" s="4" t="s">
        <f>=HYPERLINK("https://www.rossileiloes.com.br/lote/detalhe/307869", " TRANSMISSÃO CAT D4E")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2.000,00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=HYPERLINK("https://www.rossileiloes.com.br/lote/detalhe/307871", "064")</f>
      </c>
      <c r="B72" s="4" t="s">
        <f>=HYPERLINK("https://www.rossileiloes.com.br/lote/detalhe/307871", " TRANSMISSÃO CAT 621B")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2.000,00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=HYPERLINK("https://www.rossileiloes.com.br/lote/detalhe/307947", "065")</f>
      </c>
      <c r="B73" s="4" t="s">
        <f>=HYPERLINK("https://www.rossileiloes.com.br/lote/detalhe/307947", " TRANSMISSÃO CAT D7E")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2.000,00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=HYPERLINK("https://www.rossileiloes.com.br/lote/detalhe/307864", "066")</f>
      </c>
      <c r="B74" s="4" t="s">
        <f>=HYPERLINK("https://www.rossileiloes.com.br/lote/detalhe/307864", " TRANSMISSÃO CAT D8H")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2.000,00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=HYPERLINK("https://www.rossileiloes.com.br/lote/detalhe/307952", "067")</f>
      </c>
      <c r="B75" s="4" t="s">
        <f>=HYPERLINK("https://www.rossileiloes.com.br/lote/detalhe/307952", " TRANSMISSÃO CAT 631E")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2.000,00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=HYPERLINK("https://www.rossileiloes.com.br/lote/detalhe/307949", "068")</f>
      </c>
      <c r="B76" s="4" t="s">
        <f>=HYPERLINK("https://www.rossileiloes.com.br/lote/detalhe/307949", " TRANSMISSÃO CAT 631E")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2.000,00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=HYPERLINK("https://www.rossileiloes.com.br/lote/detalhe/307818", "069")</f>
      </c>
      <c r="B77" s="4" t="s">
        <f>=HYPERLINK("https://www.rossileiloes.com.br/lote/detalhe/307818", " TRANSMISSÃO CAT 950G")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2.000,00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=HYPERLINK("https://www.rossileiloes.com.br/lote/detalhe/307823", "070")</f>
      </c>
      <c r="B78" s="4" t="s">
        <f>=HYPERLINK("https://www.rossileiloes.com.br/lote/detalhe/307823", " TRANSMISSÃO CAT D8K")</f>
      </c>
      <c r="C78" s="4" t="inlineStr">
        <is>
          <t>Não vendido</t>
        </is>
      </c>
      <c r="D78" s="4" t="inlineStr">
        <is>
          <t>1</t>
        </is>
      </c>
      <c r="E78" s="5" t="inlineStr">
        <is>
          <t>5.000,00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=HYPERLINK("https://www.rossileiloes.com.br/lote/detalhe/307817", "071")</f>
      </c>
      <c r="B79" s="4" t="s">
        <f>=HYPERLINK("https://www.rossileiloes.com.br/lote/detalhe/307817", " TRANSMISSÃO CLARK")</f>
      </c>
      <c r="C79" s="4" t="inlineStr">
        <is>
          <t>Não vendido</t>
        </is>
      </c>
      <c r="D79" s="4" t="inlineStr">
        <is>
          <t>1</t>
        </is>
      </c>
      <c r="E79" s="5" t="inlineStr">
        <is>
          <t>3.000,00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=HYPERLINK("https://www.rossileiloes.com.br/lote/detalhe/307815", "072")</f>
      </c>
      <c r="B80" s="4" t="s">
        <f>=HYPERLINK("https://www.rossileiloes.com.br/lote/detalhe/307815", " TRANSMISSÃO CLARK")</f>
      </c>
      <c r="C80" s="4" t="inlineStr">
        <is>
          <t>Não vendido</t>
        </is>
      </c>
      <c r="D80" s="4" t="inlineStr">
        <is>
          <t>1</t>
        </is>
      </c>
      <c r="E80" s="5" t="inlineStr">
        <is>
          <t>2.000,00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=HYPERLINK("https://www.rossileiloes.com.br/lote/detalhe/307925", "073")</f>
      </c>
      <c r="B81" s="4" t="s">
        <f>=HYPERLINK("https://www.rossileiloes.com.br/lote/detalhe/307925", " TRANSMISSÃO ZF")</f>
      </c>
      <c r="C81" s="4" t="inlineStr">
        <is>
          <t>Não vendido</t>
        </is>
      </c>
      <c r="D81" s="4" t="inlineStr">
        <is>
          <t>1</t>
        </is>
      </c>
      <c r="E81" s="5" t="inlineStr">
        <is>
          <t>2.000,00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=HYPERLINK("https://www.rossileiloes.com.br/lote/detalhe/307816", "074")</f>
      </c>
      <c r="B82" s="4" t="s">
        <f>=HYPERLINK("https://www.rossileiloes.com.br/lote/detalhe/307816", " TRANSMISSÃO ZF")</f>
      </c>
      <c r="C82" s="4" t="inlineStr">
        <is>
          <t>Não vendido</t>
        </is>
      </c>
      <c r="D82" s="4" t="inlineStr">
        <is>
          <t>1</t>
        </is>
      </c>
      <c r="E82" s="5" t="inlineStr">
        <is>
          <t>3.000,00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=HYPERLINK("https://www.rossileiloes.com.br/lote/detalhe/307880", "075")</f>
      </c>
      <c r="B83" s="4" t="s">
        <f>=HYPERLINK("https://www.rossileiloes.com.br/lote/detalhe/307880", " RODA GUIA LIEBHEER")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3.000,00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=HYPERLINK("https://www.rossileiloes.com.br/lote/detalhe/307831", "078")</f>
      </c>
      <c r="B84" s="4" t="s">
        <f>=HYPERLINK("https://www.rossileiloes.com.br/lote/detalhe/307831", " RODA GUIA CAT D6D")</f>
      </c>
      <c r="C84" s="4" t="inlineStr">
        <is>
          <t>Vendido</t>
        </is>
      </c>
      <c r="D84" s="4" t="inlineStr">
        <is>
          <t>1</t>
        </is>
      </c>
      <c r="E84" s="5" t="inlineStr">
        <is>
          <t>2.000,00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=HYPERLINK("https://www.rossileiloes.com.br/lote/detalhe/307879", "079")</f>
      </c>
      <c r="B85" s="4" t="s">
        <f>=HYPERLINK("https://www.rossileiloes.com.br/lote/detalhe/307879", " RODA GUIA CAT D9H")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2.000,00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=HYPERLINK("https://www.rossileiloes.com.br/lote/detalhe/307825", "080")</f>
      </c>
      <c r="B86" s="4" t="s">
        <f>=HYPERLINK("https://www.rossileiloes.com.br/lote/detalhe/307825", " RODA CAT CAT D8K")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2.000,00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=HYPERLINK("https://www.rossileiloes.com.br/lote/detalhe/307878", "082")</f>
      </c>
      <c r="B87" s="4" t="s">
        <f>=HYPERLINK("https://www.rossileiloes.com.br/lote/detalhe/307878", " RODA GUIA HYUNDAY")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1.000,00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=HYPERLINK("https://www.rossileiloes.com.br/lote/detalhe/307886", "086")</f>
      </c>
      <c r="B88" s="4" t="s">
        <f>=HYPERLINK("https://www.rossileiloes.com.br/lote/detalhe/307886", " RODA GUIA KOMATSU PC 150")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1.000,00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=HYPERLINK("https://www.rossileiloes.com.br/lote/detalhe/307820", "088")</f>
      </c>
      <c r="B89" s="4" t="s">
        <f>=HYPERLINK("https://www.rossileiloes.com.br/lote/detalhe/307820", " RODA GUIA CAT D8N")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1.000,00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=HYPERLINK("https://www.rossileiloes.com.br/lote/detalhe/307954", "100")</f>
      </c>
      <c r="B90" s="4" t="s">
        <f>=HYPERLINK("https://www.rossileiloes.com.br/lote/detalhe/307954", " COMANDO HIDRAULICO")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2.000,00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=HYPERLINK("https://www.rossileiloes.com.br/lote/detalhe/307842", "101")</f>
      </c>
      <c r="B91" s="4" t="s">
        <f>=HYPERLINK("https://www.rossileiloes.com.br/lote/detalhe/307842", " COMANDO HIDRAULICO")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2.000,00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=HYPERLINK("https://www.rossileiloes.com.br/lote/detalhe/307923", "102")</f>
      </c>
      <c r="B92" s="4" t="s">
        <f>=HYPERLINK("https://www.rossileiloes.com.br/lote/detalhe/307923", " COMANDO HIDRAULICO")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2.000,00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=HYPERLINK("https://www.rossileiloes.com.br/lote/detalhe/307924", "105")</f>
      </c>
      <c r="B93" s="4" t="s">
        <f>=HYPERLINK("https://www.rossileiloes.com.br/lote/detalhe/307924", " COMANDO HIDRAULICO")</f>
      </c>
      <c r="C93" s="4" t="inlineStr">
        <is>
          <t>Não vendido</t>
        </is>
      </c>
      <c r="D93" s="4" t="inlineStr">
        <is>
          <t>1</t>
        </is>
      </c>
      <c r="E93" s="5" t="inlineStr">
        <is>
          <t>2.000,00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=HYPERLINK("https://www.rossileiloes.com.br/lote/detalhe/307920", "106")</f>
      </c>
      <c r="B94" s="4" t="s">
        <f>=HYPERLINK("https://www.rossileiloes.com.br/lote/detalhe/307920", " COMANDO HIDRAULICO")</f>
      </c>
      <c r="C94" s="4" t="inlineStr">
        <is>
          <t>Não vendido</t>
        </is>
      </c>
      <c r="D94" s="4" t="inlineStr">
        <is>
          <t>1</t>
        </is>
      </c>
      <c r="E94" s="5" t="inlineStr">
        <is>
          <t>2.000,00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=HYPERLINK("https://www.rossileiloes.com.br/lote/detalhe/307930", "108")</f>
      </c>
      <c r="B95" s="4" t="s">
        <f>=HYPERLINK("https://www.rossileiloes.com.br/lote/detalhe/307930", " COMANDO HIDRAULICO CAT 320B")</f>
      </c>
      <c r="C95" s="4" t="inlineStr">
        <is>
          <t>Vendido</t>
        </is>
      </c>
      <c r="D95" s="4" t="inlineStr">
        <is>
          <t>1</t>
        </is>
      </c>
      <c r="E95" s="5" t="inlineStr">
        <is>
          <t>2.000,00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=HYPERLINK("https://www.rossileiloes.com.br/lote/detalhe/307929", "109")</f>
      </c>
      <c r="B96" s="4" t="s">
        <f>=HYPERLINK("https://www.rossileiloes.com.br/lote/detalhe/307929", " COMANDO HIDRAUKICO CAT 320B")</f>
      </c>
      <c r="C96" s="4" t="inlineStr">
        <is>
          <t>Vendido</t>
        </is>
      </c>
      <c r="D96" s="4" t="inlineStr">
        <is>
          <t>1</t>
        </is>
      </c>
      <c r="E96" s="5" t="inlineStr">
        <is>
          <t>2.000,00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=HYPERLINK("https://www.rossileiloes.com.br/lote/detalhe/307937", "110")</f>
      </c>
      <c r="B97" s="4" t="s">
        <f>=HYPERLINK("https://www.rossileiloes.com.br/lote/detalhe/307937", " RADIADOR DOOSAN DL-250")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2.000,00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=HYPERLINK("https://www.rossileiloes.com.br/lote/detalhe/307946", "111")</f>
      </c>
      <c r="B98" s="4" t="s">
        <f>=HYPERLINK("https://www.rossileiloes.com.br/lote/detalhe/307946", " RADIADOR CAT D9H")</f>
      </c>
      <c r="C98" s="4" t="inlineStr">
        <is>
          <t>Não vendido</t>
        </is>
      </c>
      <c r="D98" s="4" t="inlineStr">
        <is>
          <t>1</t>
        </is>
      </c>
      <c r="E98" s="5" t="inlineStr">
        <is>
          <t>2.000,00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=HYPERLINK("https://www.rossileiloes.com.br/lote/detalhe/307940", "112")</f>
      </c>
      <c r="B99" s="4" t="s">
        <f>=HYPERLINK("https://www.rossileiloes.com.br/lote/detalhe/307940", " RADIADOR CAT 320B")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3.000,00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=HYPERLINK("https://www.rossileiloes.com.br/lote/detalhe/307935", "113")</f>
      </c>
      <c r="B100" s="4" t="s">
        <f>=HYPERLINK("https://www.rossileiloes.com.br/lote/detalhe/307935", " RADIADOR CAT 621R")</f>
      </c>
      <c r="C100" s="4" t="inlineStr">
        <is>
          <t>Não vendido</t>
        </is>
      </c>
      <c r="D100" s="4" t="inlineStr">
        <is>
          <t>1</t>
        </is>
      </c>
      <c r="E100" s="5" t="inlineStr">
        <is>
          <t>2.000,00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=HYPERLINK("https://www.rossileiloes.com.br/lote/detalhe/307931", "114")</f>
      </c>
      <c r="B101" s="4" t="s">
        <f>=HYPERLINK("https://www.rossileiloes.com.br/lote/detalhe/307931", " RADIADOR CAT 950H")</f>
      </c>
      <c r="C101" s="4" t="inlineStr">
        <is>
          <t>Não vendido</t>
        </is>
      </c>
      <c r="D101" s="4" t="inlineStr">
        <is>
          <t>1</t>
        </is>
      </c>
      <c r="E101" s="5" t="inlineStr">
        <is>
          <t>2.000,00</t>
        </is>
      </c>
      <c r="F101" s="4" t="inlineStr">
        <is>
          <t>50.00</t>
        </is>
      </c>
    </row>
    <row collapsed="false" customFormat="false" customHeight="false" hidden="false" ht="12.1" outlineLevel="0" r="102">
      <c r="A102" s="5" t="s">
        <f>=HYPERLINK("https://www.rossileiloes.com.br/lote/detalhe/307928", "115")</f>
      </c>
      <c r="B102" s="4" t="s">
        <f>=HYPERLINK("https://www.rossileiloes.com.br/lote/detalhe/307928", " RADIADOR VOLVO G940")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5.000,00</t>
        </is>
      </c>
      <c r="F102" s="4" t="inlineStr">
        <is>
          <t>50.00</t>
        </is>
      </c>
    </row>
    <row collapsed="false" customFormat="false" customHeight="false" hidden="false" ht="12.1" outlineLevel="0" r="103">
      <c r="A103" s="5" t="s">
        <f>=HYPERLINK("https://www.rossileiloes.com.br/lote/detalhe/307851", "116")</f>
      </c>
      <c r="B103" s="4" t="s">
        <f>=HYPERLINK("https://www.rossileiloes.com.br/lote/detalhe/307851", " RADIADOR KOMATSU PC200")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3.000,00</t>
        </is>
      </c>
      <c r="F103" s="4" t="inlineStr">
        <is>
          <t>50.00</t>
        </is>
      </c>
    </row>
    <row collapsed="false" customFormat="false" customHeight="false" hidden="false" ht="12.1" outlineLevel="0" r="104">
      <c r="A104" s="5" t="s">
        <f>=HYPERLINK("https://www.rossileiloes.com.br/lote/detalhe/307850", "117")</f>
      </c>
      <c r="B104" s="4" t="s">
        <f>=HYPERLINK("https://www.rossileiloes.com.br/lote/detalhe/307850", " RADIADOR VOGELE 50")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2.000,00</t>
        </is>
      </c>
      <c r="F104" s="4" t="inlineStr">
        <is>
          <t>50.00</t>
        </is>
      </c>
    </row>
    <row collapsed="false" customFormat="false" customHeight="false" hidden="false" ht="12.1" outlineLevel="0" r="105">
      <c r="A105" s="5" t="s">
        <f>=HYPERLINK("https://www.rossileiloes.com.br/lote/detalhe/307960", "118")</f>
      </c>
      <c r="B105" s="4" t="s">
        <f>=HYPERLINK("https://www.rossileiloes.com.br/lote/detalhe/307960", " RADIADOR VOLVO G940")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2.000,00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=HYPERLINK("https://www.rossileiloes.com.br/lote/detalhe/308819", "121")</f>
      </c>
      <c r="B106" s="4" t="s">
        <f>=HYPERLINK("https://www.rossileiloes.com.br/lote/detalhe/308819", " TROCADOR DE CALOR TEMA TERRA")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2.000,00</t>
        </is>
      </c>
      <c r="F106" s="4" t="inlineStr">
        <is>
          <t>200.00</t>
        </is>
      </c>
    </row>
    <row collapsed="false" customFormat="false" customHeight="false" hidden="false" ht="12.1" outlineLevel="0" r="107">
      <c r="A107" s="5" t="s">
        <f>=HYPERLINK("https://www.rossileiloes.com.br/lote/detalhe/308827", "122")</f>
      </c>
      <c r="B107" s="4" t="s">
        <f>=HYPERLINK("https://www.rossileiloes.com.br/lote/detalhe/308827", " TROCADOR DE CALOR TEMA TERRA")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2.000,00</t>
        </is>
      </c>
      <c r="F107" s="4" t="inlineStr">
        <is>
          <t>200.00</t>
        </is>
      </c>
    </row>
    <row collapsed="false" customFormat="false" customHeight="false" hidden="false" ht="12.1" outlineLevel="0" r="108">
      <c r="A108" s="5" t="s">
        <f>=HYPERLINK("https://www.rossileiloes.com.br/lote/detalhe/309172", "126")</f>
      </c>
      <c r="B108" s="4" t="s">
        <f>=HYPERLINK("https://www.rossileiloes.com.br/lote/detalhe/309172", " CABINE JCB 3.C (VAZIA)")</f>
      </c>
      <c r="C108" s="4" t="inlineStr">
        <is>
          <t>Não vendido</t>
        </is>
      </c>
      <c r="D108" s="4" t="inlineStr">
        <is>
          <t>1</t>
        </is>
      </c>
      <c r="E108" s="5" t="inlineStr">
        <is>
          <t>2.000,00</t>
        </is>
      </c>
      <c r="F108" s="4" t="inlineStr">
        <is>
          <t>200.00</t>
        </is>
      </c>
    </row>
    <row collapsed="false" customFormat="false" customHeight="false" hidden="false" ht="12.1" outlineLevel="0" r="109">
      <c r="A109" s="5" t="s">
        <f>=HYPERLINK("https://www.rossileiloes.com.br/lote/detalhe/309171", "127")</f>
      </c>
      <c r="B109" s="4" t="s">
        <f>=HYPERLINK("https://www.rossileiloes.com.br/lote/detalhe/309171", " CABINE LIEBHEER (VAZIA )")</f>
      </c>
      <c r="C109" s="4" t="inlineStr">
        <is>
          <t>Não vendido</t>
        </is>
      </c>
      <c r="D109" s="4" t="inlineStr">
        <is>
          <t>1</t>
        </is>
      </c>
      <c r="E109" s="5" t="inlineStr">
        <is>
          <t>2.000,00</t>
        </is>
      </c>
      <c r="F109" s="4" t="inlineStr">
        <is>
          <t>200.00</t>
        </is>
      </c>
    </row>
    <row collapsed="false" customFormat="false" customHeight="false" hidden="false" ht="12.1" outlineLevel="0" r="110">
      <c r="A110" s="5" t="s">
        <f>=HYPERLINK("https://www.rossileiloes.com.br/lote/detalhe/309173", "128")</f>
      </c>
      <c r="B110" s="4" t="s">
        <f>=HYPERLINK("https://www.rossileiloes.com.br/lote/detalhe/309173", " CABINE LIEBHEER (VAZIA )")</f>
      </c>
      <c r="C110" s="4" t="inlineStr">
        <is>
          <t>Não vendido</t>
        </is>
      </c>
      <c r="D110" s="4" t="inlineStr">
        <is>
          <t>1</t>
        </is>
      </c>
      <c r="E110" s="5" t="inlineStr">
        <is>
          <t>2.000,00</t>
        </is>
      </c>
      <c r="F110" s="4" t="inlineStr">
        <is>
          <t>200.00</t>
        </is>
      </c>
    </row>
    <row collapsed="false" customFormat="false" customHeight="false" hidden="false" ht="12.1" outlineLevel="0" r="111">
      <c r="A111" s="5" t="s">
        <f>=HYPERLINK("https://www.rossileiloes.com.br/lote/detalhe/309174", "129")</f>
      </c>
      <c r="B111" s="4" t="s">
        <f>=HYPERLINK("https://www.rossileiloes.com.br/lote/detalhe/309174", " CABINE CAT (VAZIA)")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2.000,00</t>
        </is>
      </c>
      <c r="F111" s="4" t="inlineStr">
        <is>
          <t>200.00</t>
        </is>
      </c>
    </row>
    <row collapsed="false" customFormat="false" customHeight="false" hidden="false" ht="12.1" outlineLevel="0" r="112">
      <c r="A112" s="5" t="s">
        <f>=HYPERLINK("https://www.rossileiloes.com.br/lote/detalhe/309175", "130")</f>
      </c>
      <c r="B112" s="4" t="s">
        <f>=HYPERLINK("https://www.rossileiloes.com.br/lote/detalhe/309175", " CABINE CAT 950G (VAZIA)")</f>
      </c>
      <c r="C112" s="4" t="inlineStr">
        <is>
          <t>Não vendido</t>
        </is>
      </c>
      <c r="D112" s="4" t="inlineStr">
        <is>
          <t>1</t>
        </is>
      </c>
      <c r="E112" s="5" t="inlineStr">
        <is>
          <t>2.000,00</t>
        </is>
      </c>
      <c r="F112" s="4" t="inlineStr">
        <is>
          <t>200.00</t>
        </is>
      </c>
    </row>
    <row collapsed="false" customFormat="false" customHeight="false" hidden="false" ht="12.1" outlineLevel="0" r="113">
      <c r="A113" s="5" t="s">
        <f>=HYPERLINK("https://www.rossileiloes.com.br/lote/detalhe/309176", "131")</f>
      </c>
      <c r="B113" s="4" t="s">
        <f>=HYPERLINK("https://www.rossileiloes.com.br/lote/detalhe/309176", " CABINE CASE 721 C (VAZIA)")</f>
      </c>
      <c r="C113" s="4" t="inlineStr">
        <is>
          <t>Não vendido</t>
        </is>
      </c>
      <c r="D113" s="4" t="inlineStr">
        <is>
          <t>1</t>
        </is>
      </c>
      <c r="E113" s="5" t="inlineStr">
        <is>
          <t>2.000,00</t>
        </is>
      </c>
      <c r="F113" s="4" t="inlineStr">
        <is>
          <t>200.00</t>
        </is>
      </c>
    </row>
    <row collapsed="false" customFormat="false" customHeight="false" hidden="false" ht="12.1" outlineLevel="0" r="114">
      <c r="A114" s="5" t="s">
        <f>=HYPERLINK("https://www.rossileiloes.com.br/lote/detalhe/309177", "132")</f>
      </c>
      <c r="B114" s="4" t="s">
        <f>=HYPERLINK("https://www.rossileiloes.com.br/lote/detalhe/309177", " CABINE KOMATSU PC 600 (VAZIA)")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2.000,00</t>
        </is>
      </c>
      <c r="F114" s="4" t="inlineStr">
        <is>
          <t>200.00</t>
        </is>
      </c>
    </row>
    <row collapsed="false" customFormat="false" customHeight="false" hidden="false" ht="12.1" outlineLevel="0" r="115">
      <c r="A115" s="5" t="s">
        <f>=HYPERLINK("https://www.rossileiloes.com.br/lote/detalhe/309796", "136")</f>
      </c>
      <c r="B115" s="4" t="s">
        <f>=HYPERLINK("https://www.rossileiloes.com.br/lote/detalhe/309796", " PISTÃO CAT 330C")</f>
      </c>
      <c r="C115" s="4" t="inlineStr">
        <is>
          <t>Não vendido</t>
        </is>
      </c>
      <c r="D115" s="4" t="inlineStr">
        <is>
          <t>1</t>
        </is>
      </c>
      <c r="E115" s="5" t="inlineStr">
        <is>
          <t>4.000,00</t>
        </is>
      </c>
      <c r="F115" s="4" t="inlineStr">
        <is>
          <t>350.00</t>
        </is>
      </c>
    </row>
    <row collapsed="false" customFormat="false" customHeight="false" hidden="false" ht="12.1" outlineLevel="0" r="116">
      <c r="A116" s="5" t="s">
        <f>=HYPERLINK("https://www.rossileiloes.com.br/lote/detalhe/309797", "137")</f>
      </c>
      <c r="B116" s="4" t="s">
        <f>=HYPERLINK("https://www.rossileiloes.com.br/lote/detalhe/309797", " PISTÃO CAT 330C")</f>
      </c>
      <c r="C116" s="4" t="inlineStr">
        <is>
          <t>Não vendido</t>
        </is>
      </c>
      <c r="D116" s="4" t="inlineStr">
        <is>
          <t>1</t>
        </is>
      </c>
      <c r="E116" s="5" t="inlineStr">
        <is>
          <t>4.000,00</t>
        </is>
      </c>
      <c r="F116" s="4" t="inlineStr">
        <is>
          <t>350.00</t>
        </is>
      </c>
    </row>
    <row collapsed="false" customFormat="false" customHeight="false" hidden="false" ht="12.1" outlineLevel="0" r="117">
      <c r="A117" s="5" t="s">
        <f>=HYPERLINK("https://www.rossileiloes.com.br/lote/detalhe/309803", "138")</f>
      </c>
      <c r="B117" s="4" t="s">
        <f>=HYPERLINK("https://www.rossileiloes.com.br/lote/detalhe/309803", " PISTÃO CAÇAMBA CAMINHÃO TELESCÓPICO 3 ESTÁGIOS")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2.000,00</t>
        </is>
      </c>
      <c r="F117" s="4" t="inlineStr">
        <is>
          <t>200.00</t>
        </is>
      </c>
    </row>
    <row collapsed="false" customFormat="false" customHeight="false" hidden="false" ht="12.1" outlineLevel="0" r="118">
      <c r="A118" s="5" t="s">
        <f>=HYPERLINK("https://www.rossileiloes.com.br/lote/detalhe/309800", "140")</f>
      </c>
      <c r="B118" s="4" t="s">
        <f>=HYPERLINK("https://www.rossileiloes.com.br/lote/detalhe/309800", " PISTÃO CAT D6-T")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3.000,00</t>
        </is>
      </c>
      <c r="F118" s="4" t="inlineStr">
        <is>
          <t>300.00</t>
        </is>
      </c>
    </row>
    <row collapsed="false" customFormat="false" customHeight="false" hidden="false" ht="12.1" outlineLevel="0" r="119">
      <c r="A119" s="5" t="s">
        <f>=HYPERLINK("https://www.rossileiloes.com.br/lote/detalhe/309819", "141")</f>
      </c>
      <c r="B119" s="4" t="s">
        <f>=HYPERLINK("https://www.rossileiloes.com.br/lote/detalhe/309819", " PISTÃO CAT 966H LEVANTE")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3.000,00</t>
        </is>
      </c>
      <c r="F119" s="4" t="inlineStr">
        <is>
          <t>300.00</t>
        </is>
      </c>
    </row>
    <row collapsed="false" customFormat="false" customHeight="false" hidden="false" ht="12.1" outlineLevel="0" r="120">
      <c r="A120" s="5" t="s">
        <f>=HYPERLINK("https://www.rossileiloes.com.br/lote/detalhe/309799", "143")</f>
      </c>
      <c r="B120" s="4" t="s">
        <f>=HYPERLINK("https://www.rossileiloes.com.br/lote/detalhe/309799", " PISTÃO CAT 330C")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10.000,00</t>
        </is>
      </c>
      <c r="F120" s="4" t="inlineStr">
        <is>
          <t>350.00</t>
        </is>
      </c>
    </row>
    <row collapsed="false" customFormat="false" customHeight="false" hidden="false" ht="12.1" outlineLevel="0" r="121">
      <c r="A121" s="5" t="s">
        <f>=HYPERLINK("https://www.rossileiloes.com.br/lote/detalhe/309815", "144")</f>
      </c>
      <c r="B121" s="4" t="s">
        <f>=HYPERLINK("https://www.rossileiloes.com.br/lote/detalhe/309815", " PISTÃO CAÇAMBA CAMINHÃO TELESCÓPICO 1 ESTÁGIO")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1.000,00</t>
        </is>
      </c>
      <c r="F121" s="4" t="inlineStr">
        <is>
          <t>100.00</t>
        </is>
      </c>
    </row>
    <row collapsed="false" customFormat="false" customHeight="false" hidden="false" ht="12.1" outlineLevel="0" r="122">
      <c r="A122" s="5" t="s">
        <f>=HYPERLINK("https://www.rossileiloes.com.br/lote/detalhe/309805", "145")</f>
      </c>
      <c r="B122" s="4" t="s">
        <f>=HYPERLINK("https://www.rossileiloes.com.br/lote/detalhe/309805", " PISTÃO CAT 966H")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3.000,00</t>
        </is>
      </c>
      <c r="F122" s="4" t="inlineStr">
        <is>
          <t>300.00</t>
        </is>
      </c>
    </row>
    <row collapsed="false" customFormat="false" customHeight="false" hidden="false" ht="12.1" outlineLevel="0" r="123">
      <c r="A123" s="5" t="s">
        <f>=HYPERLINK("https://www.rossileiloes.com.br/lote/detalhe/309811", "146")</f>
      </c>
      <c r="B123" s="4" t="s">
        <f>=HYPERLINK("https://www.rossileiloes.com.br/lote/detalhe/309811", " PISTÃO CAT966H")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4.000,00</t>
        </is>
      </c>
      <c r="F123" s="4" t="inlineStr">
        <is>
          <t>300.00</t>
        </is>
      </c>
    </row>
    <row collapsed="false" customFormat="false" customHeight="false" hidden="false" ht="12.1" outlineLevel="0" r="124">
      <c r="A124" s="5" t="s">
        <f>=HYPERLINK("https://www.rossileiloes.com.br/lote/detalhe/309814", "147")</f>
      </c>
      <c r="B124" s="4" t="s">
        <f>=HYPERLINK("https://www.rossileiloes.com.br/lote/detalhe/309814", " PISTÃO CAÇAMBA CAMINHÃO TELESCÓPICO 1 ESTÁGIO")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1.000,00</t>
        </is>
      </c>
      <c r="F124" s="4" t="inlineStr">
        <is>
          <t>100.00</t>
        </is>
      </c>
    </row>
    <row collapsed="false" customFormat="false" customHeight="false" hidden="false" ht="12.1" outlineLevel="0" r="125">
      <c r="A125" s="5" t="s">
        <f>=HYPERLINK("https://www.rossileiloes.com.br/lote/detalhe/309808", "148")</f>
      </c>
      <c r="B125" s="4" t="s">
        <f>=HYPERLINK("https://www.rossileiloes.com.br/lote/detalhe/309808", " PISTÃO CAT COM H 330C")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8.000,00</t>
        </is>
      </c>
      <c r="F125" s="4" t="inlineStr">
        <is>
          <t>500.00</t>
        </is>
      </c>
    </row>
    <row collapsed="false" customFormat="false" customHeight="false" hidden="false" ht="12.1" outlineLevel="0" r="126">
      <c r="A126" s="5" t="s">
        <f>=HYPERLINK("https://www.rossileiloes.com.br/lote/detalhe/309810", "149")</f>
      </c>
      <c r="B126" s="4" t="s">
        <f>=HYPERLINK("https://www.rossileiloes.com.br/lote/detalhe/309810", " PISTÃO CAT 966H")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4.000,00</t>
        </is>
      </c>
      <c r="F126" s="4" t="inlineStr">
        <is>
          <t>200.00</t>
        </is>
      </c>
    </row>
    <row collapsed="false" customFormat="false" customHeight="false" hidden="false" ht="12.1" outlineLevel="0" r="127">
      <c r="A127" s="5" t="s">
        <f>=HYPERLINK("https://www.rossileiloes.com.br/lote/detalhe/308824", "150")</f>
      </c>
      <c r="B127" s="4" t="s">
        <f>=HYPERLINK("https://www.rossileiloes.com.br/lote/detalhe/308824", " CONCHA CAT 416 D")</f>
      </c>
      <c r="C127" s="4" t="inlineStr">
        <is>
          <t>Não vendido</t>
        </is>
      </c>
      <c r="D127" s="4" t="inlineStr">
        <is>
          <t>1</t>
        </is>
      </c>
      <c r="E127" s="5" t="inlineStr">
        <is>
          <t>2.500,00</t>
        </is>
      </c>
      <c r="F127" s="4" t="inlineStr">
        <is>
          <t>500.00</t>
        </is>
      </c>
    </row>
    <row collapsed="false" customFormat="false" customHeight="false" hidden="false" ht="12.1" outlineLevel="0" r="128">
      <c r="A128" s="5" t="s">
        <f>=HYPERLINK("https://www.rossileiloes.com.br/lote/detalhe/308825", "151")</f>
      </c>
      <c r="B128" s="4" t="s">
        <f>=HYPERLINK("https://www.rossileiloes.com.br/lote/detalhe/308825", " CONCHA JCB 3C")</f>
      </c>
      <c r="C128" s="4" t="inlineStr">
        <is>
          <t>Não vendido</t>
        </is>
      </c>
      <c r="D128" s="4" t="inlineStr">
        <is>
          <t>1</t>
        </is>
      </c>
      <c r="E128" s="5" t="inlineStr">
        <is>
          <t>2.500,00</t>
        </is>
      </c>
      <c r="F128" s="4" t="inlineStr">
        <is>
          <t>500.00</t>
        </is>
      </c>
    </row>
    <row collapsed="false" customFormat="false" customHeight="false" hidden="false" ht="12.1" outlineLevel="0" r="129">
      <c r="A129" s="5" t="s">
        <f>=HYPERLINK("https://www.rossileiloes.com.br/lote/detalhe/308820", "152")</f>
      </c>
      <c r="B129" s="4" t="s">
        <f>=HYPERLINK("https://www.rossileiloes.com.br/lote/detalhe/308820", " TANQUE HIDRAULICO CAT 924G")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1.000,00</t>
        </is>
      </c>
      <c r="F129" s="4" t="inlineStr">
        <is>
          <t>300.00</t>
        </is>
      </c>
    </row>
    <row collapsed="false" customFormat="false" customHeight="false" hidden="false" ht="12.1" outlineLevel="0" r="130">
      <c r="A130" s="5" t="s">
        <f>=HYPERLINK("https://www.rossileiloes.com.br/lote/detalhe/308821", "153")</f>
      </c>
      <c r="B130" s="4" t="s">
        <f>=HYPERLINK("https://www.rossileiloes.com.br/lote/detalhe/308821", " TANQUE HIDRAULICO CAT 336D")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1.000,00</t>
        </is>
      </c>
      <c r="F130" s="4" t="inlineStr">
        <is>
          <t>300.00</t>
        </is>
      </c>
    </row>
    <row collapsed="false" customFormat="false" customHeight="false" hidden="false" ht="12.1" outlineLevel="0" r="131">
      <c r="A131" s="5" t="s">
        <f>=HYPERLINK("https://www.rossileiloes.com.br/lote/detalhe/308822", "154")</f>
      </c>
      <c r="B131" s="4" t="s">
        <f>=HYPERLINK("https://www.rossileiloes.com.br/lote/detalhe/308822", " TANQUE HIDRAULICO CAT D6R")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1.000,00</t>
        </is>
      </c>
      <c r="F131" s="4" t="inlineStr">
        <is>
          <t>300.00</t>
        </is>
      </c>
    </row>
    <row collapsed="false" customFormat="false" customHeight="false" hidden="false" ht="12.1" outlineLevel="0" r="132">
      <c r="A132" s="5" t="s">
        <f>=HYPERLINK("https://www.rossileiloes.com.br/lote/detalhe/308907", "155")</f>
      </c>
      <c r="B132" s="4" t="s">
        <f>=HYPERLINK("https://www.rossileiloes.com.br/lote/detalhe/308907", "CONCHA DOOSAN  DL 250")</f>
      </c>
      <c r="C132" s="4" t="inlineStr">
        <is>
          <t>Não vendido</t>
        </is>
      </c>
      <c r="D132" s="4" t="inlineStr">
        <is>
          <t>1</t>
        </is>
      </c>
      <c r="E132" s="5" t="inlineStr">
        <is>
          <t>3.000,00</t>
        </is>
      </c>
      <c r="F132" s="4" t="inlineStr">
        <is>
          <t>300.00</t>
        </is>
      </c>
    </row>
    <row collapsed="false" customFormat="false" customHeight="false" hidden="false" ht="12.1" outlineLevel="0" r="133">
      <c r="A133" s="5" t="s">
        <f>=HYPERLINK("https://www.rossileiloes.com.br/lote/detalhe/308906", "156")</f>
      </c>
      <c r="B133" s="4" t="s">
        <f>=HYPERLINK("https://www.rossileiloes.com.br/lote/detalhe/308906", " CONCHA DOOSAN")</f>
      </c>
      <c r="C133" s="4" t="inlineStr">
        <is>
          <t>Não vendido</t>
        </is>
      </c>
      <c r="D133" s="4" t="inlineStr">
        <is>
          <t>1</t>
        </is>
      </c>
      <c r="E133" s="5" t="inlineStr">
        <is>
          <t>3.000,00</t>
        </is>
      </c>
      <c r="F133" s="4" t="inlineStr">
        <is>
          <t>300.00</t>
        </is>
      </c>
    </row>
    <row collapsed="false" customFormat="false" customHeight="false" hidden="false" ht="12.1" outlineLevel="0" r="134">
      <c r="A134" s="5" t="s">
        <f>=HYPERLINK("https://www.rossileiloes.com.br/lote/detalhe/308911", "157")</f>
      </c>
      <c r="B134" s="4" t="s">
        <f>=HYPERLINK("https://www.rossileiloes.com.br/lote/detalhe/308911", " CONCHA DOOSAN")</f>
      </c>
      <c r="C134" s="4" t="inlineStr">
        <is>
          <t>Não vendido</t>
        </is>
      </c>
      <c r="D134" s="4" t="inlineStr">
        <is>
          <t>1</t>
        </is>
      </c>
      <c r="E134" s="5" t="inlineStr">
        <is>
          <t>3.000,00</t>
        </is>
      </c>
      <c r="F134" s="4" t="inlineStr">
        <is>
          <t>300.00</t>
        </is>
      </c>
    </row>
    <row collapsed="false" customFormat="false" customHeight="false" hidden="false" ht="12.1" outlineLevel="0" r="135">
      <c r="A135" s="5" t="s">
        <f>=HYPERLINK("https://www.rossileiloes.com.br/lote/detalhe/309179", "158")</f>
      </c>
      <c r="B135" s="4" t="s">
        <f>=HYPERLINK("https://www.rossileiloes.com.br/lote/detalhe/309179", " PLATAFORMA D4E")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1.000,00</t>
        </is>
      </c>
      <c r="F135" s="4" t="inlineStr">
        <is>
          <t>100.00</t>
        </is>
      </c>
    </row>
    <row collapsed="false" customFormat="false" customHeight="false" hidden="false" ht="12.1" outlineLevel="0" r="136">
      <c r="A136" s="5" t="s">
        <f>=HYPERLINK("https://www.rossileiloes.com.br/lote/detalhe/309178", "159")</f>
      </c>
      <c r="B136" s="4" t="s">
        <f>=HYPERLINK("https://www.rossileiloes.com.br/lote/detalhe/309178", " CAPOTA CAT")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1.000,00</t>
        </is>
      </c>
      <c r="F136" s="4" t="inlineStr">
        <is>
          <t>100.00</t>
        </is>
      </c>
    </row>
    <row collapsed="false" customFormat="false" customHeight="false" hidden="false" ht="12.1" outlineLevel="0" r="137">
      <c r="A137" s="5" t="s">
        <f>=HYPERLINK("https://www.rossileiloes.com.br/lote/detalhe/309804", "164")</f>
      </c>
      <c r="B137" s="4" t="s">
        <f>=HYPERLINK("https://www.rossileiloes.com.br/lote/detalhe/309804", " PISTÃO CAT D8H")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2.000,00</t>
        </is>
      </c>
      <c r="F137" s="4" t="inlineStr">
        <is>
          <t>200.00</t>
        </is>
      </c>
    </row>
    <row collapsed="false" customFormat="false" customHeight="false" hidden="false" ht="12.1" outlineLevel="0" r="138">
      <c r="A138" s="5" t="s">
        <f>=HYPERLINK("https://www.rossileiloes.com.br/lote/detalhe/309809", "165")</f>
      </c>
      <c r="B138" s="4" t="s">
        <f>=HYPERLINK("https://www.rossileiloes.com.br/lote/detalhe/309809", " PISTÃO CAT 966H")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2.000,00</t>
        </is>
      </c>
      <c r="F138" s="4" t="inlineStr">
        <is>
          <t>200.00</t>
        </is>
      </c>
    </row>
    <row collapsed="false" customFormat="false" customHeight="false" hidden="false" ht="12.1" outlineLevel="0" r="139">
      <c r="A139" s="5" t="s">
        <f>=HYPERLINK("https://www.rossileiloes.com.br/lote/detalhe/309806", "166")</f>
      </c>
      <c r="B139" s="4" t="s">
        <f>=HYPERLINK("https://www.rossileiloes.com.br/lote/detalhe/309806", " PISTÃO GALEO")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3.000,00</t>
        </is>
      </c>
      <c r="F139" s="4" t="inlineStr">
        <is>
          <t>300.00</t>
        </is>
      </c>
    </row>
    <row collapsed="false" customFormat="false" customHeight="false" hidden="false" ht="12.1" outlineLevel="0" r="140">
      <c r="A140" s="5" t="s">
        <f>=HYPERLINK("https://www.rossileiloes.com.br/lote/detalhe/309802", "167")</f>
      </c>
      <c r="B140" s="4" t="s">
        <f>=HYPERLINK("https://www.rossileiloes.com.br/lote/detalhe/309802", " PISTÃO LIEBHEER")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2.000,00</t>
        </is>
      </c>
      <c r="F140" s="4" t="inlineStr">
        <is>
          <t>200.00</t>
        </is>
      </c>
    </row>
    <row collapsed="false" customFormat="false" customHeight="false" hidden="false" ht="12.1" outlineLevel="0" r="141">
      <c r="A141" s="5" t="s">
        <f>=HYPERLINK("https://www.rossileiloes.com.br/lote/detalhe/309798", "169")</f>
      </c>
      <c r="B141" s="4" t="s">
        <f>=HYPERLINK("https://www.rossileiloes.com.br/lote/detalhe/309798", " PISTÃO CAT 950H")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2.000,00</t>
        </is>
      </c>
      <c r="F141" s="4" t="inlineStr">
        <is>
          <t>200.00</t>
        </is>
      </c>
    </row>
    <row collapsed="false" customFormat="false" customHeight="false" hidden="false" ht="12.1" outlineLevel="0" r="142">
      <c r="A142" s="5" t="s">
        <f>=HYPERLINK("https://www.rossileiloes.com.br/lote/detalhe/309813", "170")</f>
      </c>
      <c r="B142" s="4" t="s">
        <f>=HYPERLINK("https://www.rossileiloes.com.br/lote/detalhe/309813", " PISTÃO CAT 950H")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2.000,00</t>
        </is>
      </c>
      <c r="F142" s="4" t="inlineStr">
        <is>
          <t>200.00</t>
        </is>
      </c>
    </row>
    <row collapsed="false" customFormat="false" customHeight="false" hidden="false" ht="12.1" outlineLevel="0" r="143">
      <c r="A143" s="5" t="s">
        <f>=HYPERLINK("https://www.rossileiloes.com.br/lote/detalhe/309825", "171")</f>
      </c>
      <c r="B143" s="4" t="s">
        <f>=HYPERLINK("https://www.rossileiloes.com.br/lote/detalhe/309825", " PISTÃO CAT 950G")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2.000,00</t>
        </is>
      </c>
      <c r="F143" s="4" t="inlineStr">
        <is>
          <t>200.00</t>
        </is>
      </c>
    </row>
    <row collapsed="false" customFormat="false" customHeight="false" hidden="false" ht="12.1" outlineLevel="0" r="144">
      <c r="A144" s="5" t="s">
        <f>=HYPERLINK("https://www.rossileiloes.com.br/lote/detalhe/309826", "172")</f>
      </c>
      <c r="B144" s="4" t="s">
        <f>=HYPERLINK("https://www.rossileiloes.com.br/lote/detalhe/309826", " PISTÃO CAT 950H")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2.000,00</t>
        </is>
      </c>
      <c r="F144" s="4" t="inlineStr">
        <is>
          <t>200.00</t>
        </is>
      </c>
    </row>
    <row collapsed="false" customFormat="false" customHeight="false" hidden="false" ht="12.1" outlineLevel="0" r="145">
      <c r="A145" s="5" t="s">
        <f>=HYPERLINK("https://www.rossileiloes.com.br/lote/detalhe/309807", "173")</f>
      </c>
      <c r="B145" s="4" t="s">
        <f>=HYPERLINK("https://www.rossileiloes.com.br/lote/detalhe/309807", " PISTÃO CAT D6D")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2.000,00</t>
        </is>
      </c>
      <c r="F145" s="4" t="inlineStr">
        <is>
          <t>200.00</t>
        </is>
      </c>
    </row>
    <row collapsed="false" customFormat="false" customHeight="false" hidden="false" ht="12.1" outlineLevel="0" r="146">
      <c r="A146" s="5" t="s">
        <f>=HYPERLINK("https://www.rossileiloes.com.br/lote/detalhe/309812", "174")</f>
      </c>
      <c r="B146" s="4" t="s">
        <f>=HYPERLINK("https://www.rossileiloes.com.br/lote/detalhe/309812", " PISTÃO VOLVO")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2.000,00</t>
        </is>
      </c>
      <c r="F146" s="4" t="inlineStr">
        <is>
          <t>200.00</t>
        </is>
      </c>
    </row>
    <row collapsed="false" customFormat="false" customHeight="false" hidden="false" ht="12.1" outlineLevel="0" r="147">
      <c r="A147" s="5" t="s">
        <f>=HYPERLINK("https://www.rossileiloes.com.br/lote/detalhe/309821", "187")</f>
      </c>
      <c r="B147" s="4" t="s">
        <f>=HYPERLINK("https://www.rossileiloes.com.br/lote/detalhe/309821", " PISTÃO CAT D8K")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2.000,00</t>
        </is>
      </c>
      <c r="F147" s="4" t="inlineStr">
        <is>
          <t>200.00</t>
        </is>
      </c>
    </row>
    <row collapsed="false" customFormat="false" customHeight="false" hidden="false" ht="12.1" outlineLevel="0" r="148">
      <c r="A148" s="5" t="s">
        <f>=HYPERLINK("https://www.rossileiloes.com.br/lote/detalhe/309816", "188")</f>
      </c>
      <c r="B148" s="4" t="s">
        <f>=HYPERLINK("https://www.rossileiloes.com.br/lote/detalhe/309816", " PISTÃO CAT 938G")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2.000,00</t>
        </is>
      </c>
      <c r="F148" s="4" t="inlineStr">
        <is>
          <t>200.00</t>
        </is>
      </c>
    </row>
    <row collapsed="false" customFormat="false" customHeight="false" hidden="false" ht="12.1" outlineLevel="0" r="149">
      <c r="A149" s="5" t="s">
        <f>=HYPERLINK("https://www.rossileiloes.com.br/lote/detalhe/309817", "189")</f>
      </c>
      <c r="B149" s="4" t="s">
        <f>=HYPERLINK("https://www.rossileiloes.com.br/lote/detalhe/309817", " PISTÃO CAT 938H")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2.000,00</t>
        </is>
      </c>
      <c r="F149" s="4" t="inlineStr">
        <is>
          <t>200.00</t>
        </is>
      </c>
    </row>
    <row collapsed="false" customFormat="false" customHeight="false" hidden="false" ht="12.1" outlineLevel="0" r="150">
      <c r="A150" s="5" t="s">
        <f>=HYPERLINK("https://www.rossileiloes.com.br/lote/detalhe/309820", "191")</f>
      </c>
      <c r="B150" s="4" t="s">
        <f>=HYPERLINK("https://www.rossileiloes.com.br/lote/detalhe/309820", " PISTÃO CAT 938H")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2.000,00</t>
        </is>
      </c>
      <c r="F150" s="4" t="inlineStr">
        <is>
          <t>200.00</t>
        </is>
      </c>
    </row>
    <row collapsed="false" customFormat="false" customHeight="false" hidden="false" ht="12.1" outlineLevel="0" r="151">
      <c r="A151" s="5" t="s">
        <f>=HYPERLINK("https://www.rossileiloes.com.br/lote/detalhe/309822", "192")</f>
      </c>
      <c r="B151" s="4" t="s">
        <f>=HYPERLINK("https://www.rossileiloes.com.br/lote/detalhe/309822", " PISTÃO DOOSAN")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1.000,00</t>
        </is>
      </c>
      <c r="F151" s="4" t="inlineStr">
        <is>
          <t>100.00</t>
        </is>
      </c>
    </row>
    <row collapsed="false" customFormat="false" customHeight="false" hidden="false" ht="12.1" outlineLevel="0" r="152">
      <c r="A152" s="5" t="s">
        <f>=HYPERLINK("https://www.rossileiloes.com.br/lote/detalhe/309824", "193")</f>
      </c>
      <c r="B152" s="4" t="s">
        <f>=HYPERLINK("https://www.rossileiloes.com.br/lote/detalhe/309824", " PISTÃO DOOSAN")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1.000,00</t>
        </is>
      </c>
      <c r="F152" s="4" t="inlineStr">
        <is>
          <t>100.00</t>
        </is>
      </c>
    </row>
    <row collapsed="false" customFormat="false" customHeight="false" hidden="false" ht="12.1" outlineLevel="0" r="153">
      <c r="A153" s="5" t="s">
        <f>=HYPERLINK("https://www.rossileiloes.com.br/lote/detalhe/309823", "194")</f>
      </c>
      <c r="B153" s="4" t="s">
        <f>=HYPERLINK("https://www.rossileiloes.com.br/lote/detalhe/309823", " PISTÃO DOOSAN")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1.000,00</t>
        </is>
      </c>
      <c r="F153" s="4" t="inlineStr">
        <is>
          <t>100.00</t>
        </is>
      </c>
    </row>
    <row collapsed="false" customFormat="false" customHeight="false" hidden="false" ht="12.1" outlineLevel="0" r="154">
      <c r="A154" s="5" t="s">
        <f>=HYPERLINK("https://www.rossileiloes.com.br/lote/detalhe/309833", "195")</f>
      </c>
      <c r="B154" s="4" t="s">
        <f>=HYPERLINK("https://www.rossileiloes.com.br/lote/detalhe/309833", " PISTÃO CAT 416-C")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1.000,00</t>
        </is>
      </c>
      <c r="F154" s="4" t="inlineStr">
        <is>
          <t>100.00</t>
        </is>
      </c>
    </row>
    <row collapsed="false" customFormat="false" customHeight="false" hidden="false" ht="12.1" outlineLevel="0" r="155">
      <c r="A155" s="5" t="s">
        <f>=HYPERLINK("https://www.rossileiloes.com.br/lote/detalhe/309829", "196")</f>
      </c>
      <c r="B155" s="4" t="s">
        <f>=HYPERLINK("https://www.rossileiloes.com.br/lote/detalhe/309829", " PISTÃO CAT 416-C")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1.000,00</t>
        </is>
      </c>
      <c r="F155" s="4" t="inlineStr">
        <is>
          <t>100.00</t>
        </is>
      </c>
    </row>
    <row collapsed="false" customFormat="false" customHeight="false" hidden="false" ht="12.1" outlineLevel="0" r="156">
      <c r="A156" s="5" t="s">
        <f>=HYPERLINK("https://www.rossileiloes.com.br/lote/detalhe/309828", "198")</f>
      </c>
      <c r="B156" s="4" t="s">
        <f>=HYPERLINK("https://www.rossileiloes.com.br/lote/detalhe/309828", " PISTÃO JCB330")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2.000,00</t>
        </is>
      </c>
      <c r="F156" s="4" t="inlineStr">
        <is>
          <t>200.00</t>
        </is>
      </c>
    </row>
    <row collapsed="false" customFormat="false" customHeight="false" hidden="false" ht="12.1" outlineLevel="0" r="157">
      <c r="A157" s="5" t="s">
        <f>=HYPERLINK("https://www.rossileiloes.com.br/lote/detalhe/309831", "199")</f>
      </c>
      <c r="B157" s="4" t="s">
        <f>=HYPERLINK("https://www.rossileiloes.com.br/lote/detalhe/309831", " PISTÃO")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1.000,00</t>
        </is>
      </c>
      <c r="F157" s="4" t="inlineStr">
        <is>
          <t>100.00</t>
        </is>
      </c>
    </row>
    <row collapsed="false" customFormat="false" customHeight="false" hidden="false" ht="12.1" outlineLevel="0" r="158">
      <c r="A158" s="5" t="s">
        <f>=HYPERLINK("https://www.rossileiloes.com.br/lote/detalhe/308823", "200")</f>
      </c>
      <c r="B158" s="4" t="s">
        <f>=HYPERLINK("https://www.rossileiloes.com.br/lote/detalhe/308823", " CARA DE CAVALO LIUGONG")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2.000,00</t>
        </is>
      </c>
      <c r="F158" s="4" t="inlineStr">
        <is>
          <t>200.00</t>
        </is>
      </c>
    </row>
    <row collapsed="false" customFormat="false" customHeight="false" hidden="false" ht="12.1" outlineLevel="0" r="159">
      <c r="A159" s="5" t="s">
        <f>=HYPERLINK("https://www.rossileiloes.com.br/lote/detalhe/308826", "201")</f>
      </c>
      <c r="B159" s="4" t="s">
        <f>=HYPERLINK("https://www.rossileiloes.com.br/lote/detalhe/308826", " CARA DE CAVALO JCB 3-C")</f>
      </c>
      <c r="C159" s="4" t="inlineStr">
        <is>
          <t>Não vendido</t>
        </is>
      </c>
      <c r="D159" s="4" t="inlineStr">
        <is>
          <t>1</t>
        </is>
      </c>
      <c r="E159" s="5" t="inlineStr">
        <is>
          <t>2.000,00</t>
        </is>
      </c>
      <c r="F159" s="4" t="inlineStr">
        <is>
          <t>200.00</t>
        </is>
      </c>
    </row>
    <row collapsed="false" customFormat="false" customHeight="false" hidden="false" ht="12.1" outlineLevel="0" r="160">
      <c r="A160" s="5" t="s">
        <f>=HYPERLINK("https://www.rossileiloes.com.br/lote/detalhe/308910", "207")</f>
      </c>
      <c r="B160" s="4" t="s">
        <f>=HYPERLINK("https://www.rossileiloes.com.br/lote/detalhe/308910", " RIPPER CAT D8K")</f>
      </c>
      <c r="C160" s="4" t="inlineStr">
        <is>
          <t>Não vendido</t>
        </is>
      </c>
      <c r="D160" s="4" t="inlineStr">
        <is>
          <t>1</t>
        </is>
      </c>
      <c r="E160" s="5" t="inlineStr">
        <is>
          <t>5.000,00</t>
        </is>
      </c>
      <c r="F160" s="4" t="inlineStr">
        <is>
          <t>300.00</t>
        </is>
      </c>
    </row>
    <row collapsed="false" customFormat="false" customHeight="false" hidden="false" ht="12.1" outlineLevel="0" r="161">
      <c r="A161" s="5" t="s">
        <f>=HYPERLINK("https://www.rossileiloes.com.br/lote/detalhe/307918", "210")</f>
      </c>
      <c r="B161" s="4" t="s">
        <f>=HYPERLINK("https://www.rossileiloes.com.br/lote/detalhe/307918", " RODA COM PNEU TOYOTA (UNIDADE)")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1.000,00</t>
        </is>
      </c>
      <c r="F161" s="4" t="inlineStr">
        <is>
          <t>50.00</t>
        </is>
      </c>
    </row>
    <row collapsed="false" customFormat="false" customHeight="false" hidden="false" ht="12.1" outlineLevel="0" r="162">
      <c r="A162" s="5" t="s">
        <f>=HYPERLINK("https://www.rossileiloes.com.br/lote/detalhe/307860", "211")</f>
      </c>
      <c r="B162" s="4" t="s">
        <f>=HYPERLINK("https://www.rossileiloes.com.br/lote/detalhe/307860", " RODA COM PNEU CAT 420-F (UNIDADE)")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1.000,00</t>
        </is>
      </c>
      <c r="F162" s="4" t="inlineStr">
        <is>
          <t>50.00</t>
        </is>
      </c>
    </row>
    <row collapsed="false" customFormat="false" customHeight="false" hidden="false" ht="12.1" outlineLevel="0" r="163">
      <c r="A163" s="5" t="s">
        <f>=HYPERLINK("https://www.rossileiloes.com.br/lote/detalhe/307910", "212")</f>
      </c>
      <c r="B163" s="4" t="s">
        <f>=HYPERLINK("https://www.rossileiloes.com.br/lote/detalhe/307910", " RODA COM PNEU F-450 (UNIDADE)")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1.000,00</t>
        </is>
      </c>
      <c r="F163" s="4" t="inlineStr">
        <is>
          <t>50.00</t>
        </is>
      </c>
    </row>
    <row collapsed="false" customFormat="false" customHeight="false" hidden="false" ht="12.1" outlineLevel="0" r="164">
      <c r="A164" s="5" t="s">
        <f>=HYPERLINK("https://www.rossileiloes.com.br/lote/detalhe/307859", "213")</f>
      </c>
      <c r="B164" s="4" t="s">
        <f>=HYPERLINK("https://www.rossileiloes.com.br/lote/detalhe/307859", " RODA COM PNEU C-10 (UNIDADE)")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1.000,00</t>
        </is>
      </c>
      <c r="F164" s="4" t="inlineStr">
        <is>
          <t>50.00</t>
        </is>
      </c>
    </row>
    <row collapsed="false" customFormat="false" customHeight="false" hidden="false" ht="12.1" outlineLevel="0" r="165">
      <c r="A165" s="5" t="s">
        <f>=HYPERLINK("https://www.rossileiloes.com.br/lote/detalhe/307868", "214")</f>
      </c>
      <c r="B165" s="4" t="s">
        <f>=HYPERLINK("https://www.rossileiloes.com.br/lote/detalhe/307868", " RODA COM PNEU PARA CANARINHO (02 UNIDADES )")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1.000,00</t>
        </is>
      </c>
      <c r="F165" s="4" t="inlineStr">
        <is>
          <t>50.00</t>
        </is>
      </c>
    </row>
    <row collapsed="false" customFormat="false" customHeight="false" hidden="false" ht="12.1" outlineLevel="0" r="166">
      <c r="A166" s="5" t="s">
        <f>=HYPERLINK("https://www.rossileiloes.com.br/lote/detalhe/308913", "215")</f>
      </c>
      <c r="B166" s="4" t="s">
        <f>=HYPERLINK("https://www.rossileiloes.com.br/lote/detalhe/308913", " RODA COM PNEU PARA CANARINHO (04 UNIDADES )")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2.000,00</t>
        </is>
      </c>
      <c r="F166" s="4" t="inlineStr">
        <is>
          <t>200.00</t>
        </is>
      </c>
    </row>
    <row collapsed="false" customFormat="false" customHeight="false" hidden="false" ht="12.1" outlineLevel="0" r="167">
      <c r="A167" s="5" t="s">
        <f>=HYPERLINK("https://www.rossileiloes.com.br/lote/detalhe/307922", "217")</f>
      </c>
      <c r="B167" s="4" t="s">
        <f>=HYPERLINK("https://www.rossileiloes.com.br/lote/detalhe/307922", " RODA COM PNEU 10.00-24 (UNIDADE )")</f>
      </c>
      <c r="C167" s="4" t="inlineStr">
        <is>
          <t>Vendido</t>
        </is>
      </c>
      <c r="D167" s="4" t="inlineStr">
        <is>
          <t>1</t>
        </is>
      </c>
      <c r="E167" s="5" t="inlineStr">
        <is>
          <t>1.000,00</t>
        </is>
      </c>
      <c r="F167" s="4" t="inlineStr">
        <is>
          <t>50.00</t>
        </is>
      </c>
    </row>
    <row collapsed="false" customFormat="false" customHeight="false" hidden="false" ht="12.1" outlineLevel="0" r="168">
      <c r="A168" s="5" t="s">
        <f>=HYPERLINK("https://www.rossileiloes.com.br/lote/detalhe/307862", "218")</f>
      </c>
      <c r="B168" s="4" t="s">
        <f>=HYPERLINK("https://www.rossileiloes.com.br/lote/detalhe/307862", " RODA COM PNEU 23.5-25 (UNIDADE)")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1.000,00</t>
        </is>
      </c>
      <c r="F168" s="4" t="inlineStr">
        <is>
          <t>50.00</t>
        </is>
      </c>
    </row>
    <row collapsed="false" customFormat="false" customHeight="false" hidden="false" ht="12.1" outlineLevel="0" r="169">
      <c r="A169" s="5" t="s">
        <f>=HYPERLINK("https://www.rossileiloes.com.br/lote/detalhe/307898", "219")</f>
      </c>
      <c r="B169" s="4" t="s">
        <f>=HYPERLINK("https://www.rossileiloes.com.br/lote/detalhe/307898", " RODA COM PNEU 11.00-22 (UNIDADE)")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1.000,00</t>
        </is>
      </c>
      <c r="F169" s="4" t="inlineStr">
        <is>
          <t>50.00</t>
        </is>
      </c>
    </row>
    <row collapsed="false" customFormat="false" customHeight="false" hidden="false" ht="12.1" outlineLevel="0" r="170">
      <c r="A170" s="5" t="s">
        <f>=HYPERLINK("https://www.rossileiloes.com.br/lote/detalhe/307897", "220")</f>
      </c>
      <c r="B170" s="4" t="s">
        <f>=HYPERLINK("https://www.rossileiloes.com.br/lote/detalhe/307897", " RODA COM PNEU 19.5L-24 (UNIDADE)")</f>
      </c>
      <c r="C170" s="4" t="inlineStr">
        <is>
          <t>Vendido</t>
        </is>
      </c>
      <c r="D170" s="4" t="inlineStr">
        <is>
          <t>1</t>
        </is>
      </c>
      <c r="E170" s="5" t="inlineStr">
        <is>
          <t>1.000,00</t>
        </is>
      </c>
      <c r="F170" s="4" t="inlineStr">
        <is>
          <t>50.00</t>
        </is>
      </c>
    </row>
    <row collapsed="false" customFormat="false" customHeight="false" hidden="false" ht="12.1" outlineLevel="0" r="171">
      <c r="A171" s="5" t="s">
        <f>=HYPERLINK("https://www.rossileiloes.com.br/lote/detalhe/307956", "221")</f>
      </c>
      <c r="B171" s="4" t="s">
        <f>=HYPERLINK("https://www.rossileiloes.com.br/lote/detalhe/307956", " RODA COM PNEU 11.00-22 (3 UNIDADES)")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1.000,00</t>
        </is>
      </c>
      <c r="F171" s="4" t="inlineStr">
        <is>
          <t>50.00</t>
        </is>
      </c>
    </row>
    <row collapsed="false" customFormat="false" customHeight="false" hidden="false" ht="12.1" outlineLevel="0" r="172">
      <c r="A172" s="5" t="s">
        <f>=HYPERLINK("https://www.rossileiloes.com.br/lote/detalhe/307824", "222")</f>
      </c>
      <c r="B172" s="4" t="s">
        <f>=HYPERLINK("https://www.rossileiloes.com.br/lote/detalhe/307824", " RODA COM PNEU 11.00-22 (5 UNIDADES )")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1.000,00</t>
        </is>
      </c>
      <c r="F172" s="4" t="inlineStr">
        <is>
          <t>50.00</t>
        </is>
      </c>
    </row>
    <row collapsed="false" customFormat="false" customHeight="false" hidden="false" ht="12.1" outlineLevel="0" r="173">
      <c r="A173" s="5" t="s">
        <f>=HYPERLINK("https://www.rossileiloes.com.br/lote/detalhe/307863", "223")</f>
      </c>
      <c r="B173" s="4" t="s">
        <f>=HYPERLINK("https://www.rossileiloes.com.br/lote/detalhe/307863", " RODA COM PNEU LIUGONG 14-17 (2 UNIDADES )")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1.000,00</t>
        </is>
      </c>
      <c r="F173" s="4" t="inlineStr">
        <is>
          <t>50.00</t>
        </is>
      </c>
    </row>
    <row collapsed="false" customFormat="false" customHeight="false" hidden="false" ht="12.1" outlineLevel="0" r="174">
      <c r="A174" s="5" t="s">
        <f>=HYPERLINK("https://www.rossileiloes.com.br/lote/detalhe/307895", "225")</f>
      </c>
      <c r="B174" s="4" t="s">
        <f>=HYPERLINK("https://www.rossileiloes.com.br/lote/detalhe/307895", " RADIADOR CAT 312 DL")</f>
      </c>
      <c r="C174" s="4" t="inlineStr">
        <is>
          <t>Não vendido</t>
        </is>
      </c>
      <c r="D174" s="4" t="inlineStr">
        <is>
          <t>2</t>
        </is>
      </c>
      <c r="E174" s="5" t="inlineStr">
        <is>
          <t>1.050,00</t>
        </is>
      </c>
      <c r="F174" s="4" t="inlineStr">
        <is>
          <t>50.00</t>
        </is>
      </c>
    </row>
    <row collapsed="false" customFormat="false" customHeight="false" hidden="false" ht="12.1" outlineLevel="0" r="175">
      <c r="A175" s="5" t="s">
        <f>=HYPERLINK("https://www.rossileiloes.com.br/lote/detalhe/307891", "227")</f>
      </c>
      <c r="B175" s="4" t="s">
        <f>=HYPERLINK("https://www.rossileiloes.com.br/lote/detalhe/307891", " DIFERENCIAL TRASEIRO CAT 950G")</f>
      </c>
      <c r="C175" s="4" t="inlineStr">
        <is>
          <t>Não vendido</t>
        </is>
      </c>
      <c r="D175" s="4" t="inlineStr">
        <is>
          <t>1</t>
        </is>
      </c>
      <c r="E175" s="5" t="inlineStr">
        <is>
          <t>5.000,00</t>
        </is>
      </c>
      <c r="F175" s="4" t="inlineStr">
        <is>
          <t>50.00</t>
        </is>
      </c>
    </row>
    <row collapsed="false" customFormat="false" customHeight="false" hidden="false" ht="12.1" outlineLevel="0" r="176">
      <c r="A176" s="5" t="s">
        <f>=HYPERLINK("https://www.rossileiloes.com.br/lote/detalhe/307896", "228")</f>
      </c>
      <c r="B176" s="4" t="s">
        <f>=HYPERLINK("https://www.rossileiloes.com.br/lote/detalhe/307896", " DIFERENCIAL TRASEIRO CAT 950GH")</f>
      </c>
      <c r="C176" s="4" t="inlineStr">
        <is>
          <t>Não vendido</t>
        </is>
      </c>
      <c r="D176" s="4" t="inlineStr">
        <is>
          <t>1</t>
        </is>
      </c>
      <c r="E176" s="5" t="inlineStr">
        <is>
          <t>5.000,00</t>
        </is>
      </c>
      <c r="F176" s="4" t="inlineStr">
        <is>
          <t>50.00</t>
        </is>
      </c>
    </row>
    <row collapsed="false" customFormat="false" customHeight="false" hidden="false" ht="12.1" outlineLevel="0" r="177">
      <c r="A177" s="5" t="s">
        <f>=HYPERLINK("https://www.rossileiloes.com.br/lote/detalhe/307888", "229")</f>
      </c>
      <c r="B177" s="4" t="s">
        <f>=HYPERLINK("https://www.rossileiloes.com.br/lote/detalhe/307888", " DIFERENCIAL TRASEIRO CAT 950G")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5.000,00</t>
        </is>
      </c>
      <c r="F177" s="4" t="inlineStr">
        <is>
          <t>50.00</t>
        </is>
      </c>
    </row>
    <row collapsed="false" customFormat="false" customHeight="false" hidden="false" ht="12.1" outlineLevel="0" r="178">
      <c r="A178" s="5" t="s">
        <f>=HYPERLINK("https://www.rossileiloes.com.br/lote/detalhe/307906", "230")</f>
      </c>
      <c r="B178" s="4" t="s">
        <f>=HYPERLINK("https://www.rossileiloes.com.br/lote/detalhe/307906", " DIFERENCIAL DIANTEIRO CAT 950H")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5.000,00</t>
        </is>
      </c>
      <c r="F178" s="4" t="inlineStr">
        <is>
          <t>50.00</t>
        </is>
      </c>
    </row>
    <row collapsed="false" customFormat="false" customHeight="false" hidden="false" ht="12.1" outlineLevel="0" r="179">
      <c r="A179" s="5" t="s">
        <f>=HYPERLINK("https://www.rossileiloes.com.br/lote/detalhe/307822", "231")</f>
      </c>
      <c r="B179" s="4" t="s">
        <f>=HYPERLINK("https://www.rossileiloes.com.br/lote/detalhe/307822", " DIFERENCIAL DIANTEIRO CAT 950G")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5.000,00</t>
        </is>
      </c>
      <c r="F179" s="4" t="inlineStr">
        <is>
          <t>50.00</t>
        </is>
      </c>
    </row>
    <row collapsed="false" customFormat="false" customHeight="false" hidden="false" ht="12.1" outlineLevel="0" r="180">
      <c r="A180" s="5" t="s">
        <f>=HYPERLINK("https://www.rossileiloes.com.br/lote/detalhe/307903", "232")</f>
      </c>
      <c r="B180" s="4" t="s">
        <f>=HYPERLINK("https://www.rossileiloes.com.br/lote/detalhe/307903", " DIFERENCIAL TRASEIRO CAT 966H")</f>
      </c>
      <c r="C180" s="4" t="inlineStr">
        <is>
          <t>Não vendido</t>
        </is>
      </c>
      <c r="D180" s="4" t="inlineStr">
        <is>
          <t>1</t>
        </is>
      </c>
      <c r="E180" s="5" t="inlineStr">
        <is>
          <t>7.000,00</t>
        </is>
      </c>
      <c r="F180" s="4" t="inlineStr">
        <is>
          <t>50.00</t>
        </is>
      </c>
    </row>
    <row collapsed="false" customFormat="false" customHeight="false" hidden="false" ht="12.1" outlineLevel="0" r="181">
      <c r="A181" s="5" t="s">
        <f>=HYPERLINK("https://www.rossileiloes.com.br/lote/detalhe/307829", "233")</f>
      </c>
      <c r="B181" s="4" t="s">
        <f>=HYPERLINK("https://www.rossileiloes.com.br/lote/detalhe/307829", " DIFERENCIAL TRASEIRO CAT 966H")</f>
      </c>
      <c r="C181" s="4" t="inlineStr">
        <is>
          <t>Não vendido</t>
        </is>
      </c>
      <c r="D181" s="4" t="inlineStr">
        <is>
          <t>1</t>
        </is>
      </c>
      <c r="E181" s="5" t="inlineStr">
        <is>
          <t>7.000,00</t>
        </is>
      </c>
      <c r="F181" s="4" t="inlineStr">
        <is>
          <t>50.00</t>
        </is>
      </c>
    </row>
    <row collapsed="false" customFormat="false" customHeight="false" hidden="false" ht="12.1" outlineLevel="0" r="182">
      <c r="A182" s="5" t="s">
        <f>=HYPERLINK("https://www.rossileiloes.com.br/lote/detalhe/307830", "234")</f>
      </c>
      <c r="B182" s="4" t="s">
        <f>=HYPERLINK("https://www.rossileiloes.com.br/lote/detalhe/307830", " DIFERENCIAL DIANTEIRO CAT 966H")</f>
      </c>
      <c r="C182" s="4" t="inlineStr">
        <is>
          <t>Não vendido</t>
        </is>
      </c>
      <c r="D182" s="4" t="inlineStr">
        <is>
          <t>1</t>
        </is>
      </c>
      <c r="E182" s="5" t="inlineStr">
        <is>
          <t>7.000,00</t>
        </is>
      </c>
      <c r="F182" s="4" t="inlineStr">
        <is>
          <t>50.00</t>
        </is>
      </c>
    </row>
    <row collapsed="false" customFormat="false" customHeight="false" hidden="false" ht="12.1" outlineLevel="0" r="183">
      <c r="A183" s="5" t="s">
        <f>=HYPERLINK("https://www.rossileiloes.com.br/lote/detalhe/307901", "235")</f>
      </c>
      <c r="B183" s="4" t="s">
        <f>=HYPERLINK("https://www.rossileiloes.com.br/lote/detalhe/307901", " DIFERENCIAL DIANTEIRO CAT 966H")</f>
      </c>
      <c r="C183" s="4" t="inlineStr">
        <is>
          <t>Não vendido</t>
        </is>
      </c>
      <c r="D183" s="4" t="inlineStr">
        <is>
          <t>1</t>
        </is>
      </c>
      <c r="E183" s="5" t="inlineStr">
        <is>
          <t>7.000,00</t>
        </is>
      </c>
      <c r="F183" s="4" t="inlineStr">
        <is>
          <t>50.00</t>
        </is>
      </c>
    </row>
    <row collapsed="false" customFormat="false" customHeight="false" hidden="false" ht="12.1" outlineLevel="0" r="184">
      <c r="A184" s="5" t="s">
        <f>=HYPERLINK("https://www.rossileiloes.com.br/lote/detalhe/307894", "236")</f>
      </c>
      <c r="B184" s="4" t="s">
        <f>=HYPERLINK("https://www.rossileiloes.com.br/lote/detalhe/307894", " DIFERENCIAL TRASEIRO CAT 938H")</f>
      </c>
      <c r="C184" s="4" t="inlineStr">
        <is>
          <t>Não vendido</t>
        </is>
      </c>
      <c r="D184" s="4" t="inlineStr">
        <is>
          <t>1</t>
        </is>
      </c>
      <c r="E184" s="5" t="inlineStr">
        <is>
          <t>7.000,00</t>
        </is>
      </c>
      <c r="F184" s="4" t="inlineStr">
        <is>
          <t>50.00</t>
        </is>
      </c>
    </row>
    <row collapsed="false" customFormat="false" customHeight="false" hidden="false" ht="12.1" outlineLevel="0" r="185">
      <c r="A185" s="5" t="s">
        <f>=HYPERLINK("https://www.rossileiloes.com.br/lote/detalhe/307955", "237")</f>
      </c>
      <c r="B185" s="4" t="s">
        <f>=HYPERLINK("https://www.rossileiloes.com.br/lote/detalhe/307955", " DIFERENCIAL")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7.000,00</t>
        </is>
      </c>
      <c r="F185" s="4" t="inlineStr">
        <is>
          <t>50.00</t>
        </is>
      </c>
    </row>
    <row collapsed="false" customFormat="false" customHeight="false" hidden="false" ht="12.1" outlineLevel="0" r="186">
      <c r="A186" s="5" t="s">
        <f>=HYPERLINK("https://www.rossileiloes.com.br/lote/detalhe/307961", "238")</f>
      </c>
      <c r="B186" s="4" t="s">
        <f>=HYPERLINK("https://www.rossileiloes.com.br/lote/detalhe/307961", " DIFERENCIAL TRASEIRO CAT 938G")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5.000,00</t>
        </is>
      </c>
      <c r="F186" s="4" t="inlineStr">
        <is>
          <t>50.00</t>
        </is>
      </c>
    </row>
    <row collapsed="false" customFormat="false" customHeight="false" hidden="false" ht="12.1" outlineLevel="0" r="187">
      <c r="A187" s="5" t="s">
        <f>=HYPERLINK("https://www.rossileiloes.com.br/lote/detalhe/307846", "239")</f>
      </c>
      <c r="B187" s="4" t="s">
        <f>=HYPERLINK("https://www.rossileiloes.com.br/lote/detalhe/307846", " DIFERENCIAL TRASEIRO CAT 950G")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5.000,00</t>
        </is>
      </c>
      <c r="F187" s="4" t="inlineStr">
        <is>
          <t>50.00</t>
        </is>
      </c>
    </row>
    <row collapsed="false" customFormat="false" customHeight="false" hidden="false" ht="12.1" outlineLevel="0" r="188">
      <c r="A188" s="5" t="s">
        <f>=HYPERLINK("https://www.rossileiloes.com.br/lote/detalhe/307944", "240")</f>
      </c>
      <c r="B188" s="4" t="s">
        <f>=HYPERLINK("https://www.rossileiloes.com.br/lote/detalhe/307944", " DIFERENCIAL TRASEIRO CAT 950H")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5.000,00</t>
        </is>
      </c>
      <c r="F188" s="4" t="inlineStr">
        <is>
          <t>50.00</t>
        </is>
      </c>
    </row>
    <row collapsed="false" customFormat="false" customHeight="false" hidden="false" ht="12.1" outlineLevel="0" r="189">
      <c r="A189" s="5" t="s">
        <f>=HYPERLINK("https://www.rossileiloes.com.br/lote/detalhe/307875", "241")</f>
      </c>
      <c r="B189" s="4" t="s">
        <f>=HYPERLINK("https://www.rossileiloes.com.br/lote/detalhe/307875", " DIFERENCIAL DIANTEIRO VPLVO L120F")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3.000,00</t>
        </is>
      </c>
      <c r="F189" s="4" t="inlineStr">
        <is>
          <t>50.00</t>
        </is>
      </c>
    </row>
    <row collapsed="false" customFormat="false" customHeight="false" hidden="false" ht="12.1" outlineLevel="0" r="190">
      <c r="A190" s="5" t="s">
        <f>=HYPERLINK("https://www.rossileiloes.com.br/lote/detalhe/307958", "242")</f>
      </c>
      <c r="B190" s="4" t="s">
        <f>=HYPERLINK("https://www.rossileiloes.com.br/lote/detalhe/307958", " DIFERENCIAL DIANTEIRO CAT 938G")</f>
      </c>
      <c r="C190" s="4" t="inlineStr">
        <is>
          <t>Não vendido</t>
        </is>
      </c>
      <c r="D190" s="4" t="inlineStr">
        <is>
          <t>1</t>
        </is>
      </c>
      <c r="E190" s="5" t="inlineStr">
        <is>
          <t>5.000,00</t>
        </is>
      </c>
      <c r="F190" s="4" t="inlineStr">
        <is>
          <t>50.00</t>
        </is>
      </c>
    </row>
    <row collapsed="false" customFormat="false" customHeight="false" hidden="false" ht="12.1" outlineLevel="0" r="191">
      <c r="A191" s="5" t="s">
        <f>=HYPERLINK("https://www.rossileiloes.com.br/lote/detalhe/307848", "243")</f>
      </c>
      <c r="B191" s="4" t="s">
        <f>=HYPERLINK("https://www.rossileiloes.com.br/lote/detalhe/307848", " DIFERENCIAL DIANTEIRO CAT")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5.000,00</t>
        </is>
      </c>
      <c r="F191" s="4" t="inlineStr">
        <is>
          <t>50.00</t>
        </is>
      </c>
    </row>
    <row collapsed="false" customFormat="false" customHeight="false" hidden="false" ht="12.1" outlineLevel="0" r="192">
      <c r="A192" s="5" t="s">
        <f>=HYPERLINK("https://www.rossileiloes.com.br/lote/detalhe/308912", "250")</f>
      </c>
      <c r="B192" s="4" t="s">
        <f>=HYPERLINK("https://www.rossileiloes.com.br/lote/detalhe/308912", " MOTOR CAT 3406")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15.000,00</t>
        </is>
      </c>
      <c r="F192" s="4" t="inlineStr">
        <is>
          <t>500.00</t>
        </is>
      </c>
    </row>
    <row collapsed="false" customFormat="false" customHeight="false" hidden="false" ht="12.1" outlineLevel="0" r="193">
      <c r="A193" s="5" t="s">
        <f>=HYPERLINK("https://www.rossileiloes.com.br/lote/detalhe/308914", "251")</f>
      </c>
      <c r="B193" s="4" t="s">
        <f>=HYPERLINK("https://www.rossileiloes.com.br/lote/detalhe/308914", " MOTOR VOLVO G940")</f>
      </c>
      <c r="C193" s="4" t="inlineStr">
        <is>
          <t>Vendido</t>
        </is>
      </c>
      <c r="D193" s="4" t="inlineStr">
        <is>
          <t>1</t>
        </is>
      </c>
      <c r="E193" s="5" t="inlineStr">
        <is>
          <t>10.000,00</t>
        </is>
      </c>
      <c r="F193" s="4" t="inlineStr">
        <is>
          <t>500.00</t>
        </is>
      </c>
    </row>
    <row collapsed="false" customFormat="false" customHeight="false" hidden="false" ht="12.1" outlineLevel="0" r="194">
      <c r="A194" s="5" t="s">
        <f>=HYPERLINK("https://www.rossileiloes.com.br/lote/detalhe/308916", "252")</f>
      </c>
      <c r="B194" s="4" t="s">
        <f>=HYPERLINK("https://www.rossileiloes.com.br/lote/detalhe/308916", " MOTOR KOMATSU PC 400")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5.000,00</t>
        </is>
      </c>
      <c r="F194" s="4" t="inlineStr">
        <is>
          <t>500.00</t>
        </is>
      </c>
    </row>
    <row collapsed="false" customFormat="false" customHeight="false" hidden="false" ht="12.1" outlineLevel="0" r="195">
      <c r="A195" s="5" t="s">
        <f>=HYPERLINK("https://www.rossileiloes.com.br/lote/detalhe/308917", "253")</f>
      </c>
      <c r="B195" s="4" t="s">
        <f>=HYPERLINK("https://www.rossileiloes.com.br/lote/detalhe/308917", " MOTOR KOMATSU PC 600")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5.000,00</t>
        </is>
      </c>
      <c r="F195" s="4" t="inlineStr">
        <is>
          <t>500.00</t>
        </is>
      </c>
    </row>
    <row collapsed="false" customFormat="false" customHeight="false" hidden="false" ht="12.1" outlineLevel="0" r="196">
      <c r="A196" s="5" t="s">
        <f>=HYPERLINK("https://www.rossileiloes.com.br/lote/detalhe/308915", "254")</f>
      </c>
      <c r="B196" s="4" t="s">
        <f>=HYPERLINK("https://www.rossileiloes.com.br/lote/detalhe/308915", " MOTOR KOMATSU PC 600")</f>
      </c>
      <c r="C196" s="4" t="inlineStr">
        <is>
          <t>Não vendido</t>
        </is>
      </c>
      <c r="D196" s="4" t="inlineStr">
        <is>
          <t>0</t>
        </is>
      </c>
      <c r="E196" s="5" t="inlineStr">
        <is>
          <t>5.000,00</t>
        </is>
      </c>
      <c r="F196" s="4" t="inlineStr">
        <is>
          <t>500.00</t>
        </is>
      </c>
    </row>
    <row collapsed="false" customFormat="false" customHeight="false" hidden="false" ht="12.1" outlineLevel="0" r="197">
      <c r="A197" s="5" t="s">
        <f>=HYPERLINK("https://www.rossileiloes.com.br/lote/detalhe/308918", "255")</f>
      </c>
      <c r="B197" s="4" t="s">
        <f>=HYPERLINK("https://www.rossileiloes.com.br/lote/detalhe/308918", " MOTOR LIEBHEER")</f>
      </c>
      <c r="C197" s="4" t="inlineStr">
        <is>
          <t>Não vendido</t>
        </is>
      </c>
      <c r="D197" s="4" t="inlineStr">
        <is>
          <t>0</t>
        </is>
      </c>
      <c r="E197" s="5" t="inlineStr">
        <is>
          <t>3.000,00</t>
        </is>
      </c>
      <c r="F197" s="4" t="inlineStr">
        <is>
          <t>300.00</t>
        </is>
      </c>
    </row>
    <row collapsed="false" customFormat="false" customHeight="false" hidden="false" ht="12.1" outlineLevel="0" r="198">
      <c r="A198" s="5" t="s">
        <f>=HYPERLINK("https://www.rossileiloes.com.br/lote/detalhe/308919", "256")</f>
      </c>
      <c r="B198" s="4" t="s">
        <f>=HYPERLINK("https://www.rossileiloes.com.br/lote/detalhe/308919", " MOTOR LIEBHEER")</f>
      </c>
      <c r="C198" s="4" t="inlineStr">
        <is>
          <t>Não vendido</t>
        </is>
      </c>
      <c r="D198" s="4" t="inlineStr">
        <is>
          <t>0</t>
        </is>
      </c>
      <c r="E198" s="5" t="inlineStr">
        <is>
          <t>3.000,00</t>
        </is>
      </c>
      <c r="F198" s="4" t="inlineStr">
        <is>
          <t>300.00</t>
        </is>
      </c>
    </row>
    <row collapsed="false" customFormat="false" customHeight="false" hidden="false" ht="12.1" outlineLevel="0" r="199">
      <c r="A199" s="5" t="s">
        <f>=HYPERLINK("https://www.rossileiloes.com.br/lote/detalhe/308920", "267")</f>
      </c>
      <c r="B199" s="4" t="s">
        <f>=HYPERLINK("https://www.rossileiloes.com.br/lote/detalhe/308920", " TRANSMISSÃO ZF")</f>
      </c>
      <c r="C199" s="4" t="inlineStr">
        <is>
          <t>Não vendido</t>
        </is>
      </c>
      <c r="D199" s="4" t="inlineStr">
        <is>
          <t>1</t>
        </is>
      </c>
      <c r="E199" s="5" t="inlineStr">
        <is>
          <t>5.000,00</t>
        </is>
      </c>
      <c r="F199" s="4" t="inlineStr">
        <is>
          <t>300.00</t>
        </is>
      </c>
    </row>
    <row collapsed="false" customFormat="false" customHeight="false" hidden="false" ht="12.1" outlineLevel="0" r="200">
      <c r="A200" s="5" t="s">
        <f>=HYPERLINK("https://www.rossileiloes.com.br/lote/detalhe/308830", "268")</f>
      </c>
      <c r="B200" s="4" t="s">
        <f>=HYPERLINK("https://www.rossileiloes.com.br/lote/detalhe/308830", " CONJUNTO DE SAPATA CAT D6R (57 UNIDADES )")</f>
      </c>
      <c r="C200" s="4" t="inlineStr">
        <is>
          <t>Não vendido</t>
        </is>
      </c>
      <c r="D200" s="4" t="inlineStr">
        <is>
          <t>0</t>
        </is>
      </c>
      <c r="E200" s="5" t="inlineStr">
        <is>
          <t>3.000,00</t>
        </is>
      </c>
      <c r="F200" s="4" t="inlineStr">
        <is>
          <t>300.00</t>
        </is>
      </c>
    </row>
    <row collapsed="false" customFormat="false" customHeight="false" hidden="false" ht="12.1" outlineLevel="0" r="201">
      <c r="A201" s="5" t="s">
        <f>=HYPERLINK("https://www.rossileiloes.com.br/lote/detalhe/308833", "269")</f>
      </c>
      <c r="B201" s="4" t="s">
        <f>=HYPERLINK("https://www.rossileiloes.com.br/lote/detalhe/308833", " RABICHO CAT D8K")</f>
      </c>
      <c r="C201" s="4" t="inlineStr">
        <is>
          <t>Não vendido</t>
        </is>
      </c>
      <c r="D201" s="4" t="inlineStr">
        <is>
          <t>0</t>
        </is>
      </c>
      <c r="E201" s="5" t="inlineStr">
        <is>
          <t>1.000,00</t>
        </is>
      </c>
      <c r="F201" s="4" t="inlineStr">
        <is>
          <t>100.00</t>
        </is>
      </c>
    </row>
    <row collapsed="false" customFormat="false" customHeight="false" hidden="false" ht="12.1" outlineLevel="0" r="202">
      <c r="A202" s="5" t="s">
        <f>=HYPERLINK("https://www.rossileiloes.com.br/lote/detalhe/308832", "270")</f>
      </c>
      <c r="B202" s="4" t="s">
        <f>=HYPERLINK("https://www.rossileiloes.com.br/lote/detalhe/308832", " RABICHO CAR D9H")</f>
      </c>
      <c r="C202" s="4" t="inlineStr">
        <is>
          <t>Não vendido</t>
        </is>
      </c>
      <c r="D202" s="4" t="inlineStr">
        <is>
          <t>0</t>
        </is>
      </c>
      <c r="E202" s="5" t="inlineStr">
        <is>
          <t>8.000,00</t>
        </is>
      </c>
      <c r="F202" s="4" t="inlineStr">
        <is>
          <t>500.00</t>
        </is>
      </c>
    </row>
    <row collapsed="false" customFormat="false" customHeight="false" hidden="false" ht="12.1" outlineLevel="0" r="203">
      <c r="A203" s="5" t="s">
        <f>=HYPERLINK("https://www.rossileiloes.com.br/lote/detalhe/308831", "271")</f>
      </c>
      <c r="B203" s="4" t="s">
        <f>=HYPERLINK("https://www.rossileiloes.com.br/lote/detalhe/308831", " MOITÃO 20 TONELADAS")</f>
      </c>
      <c r="C203" s="4" t="inlineStr">
        <is>
          <t>Não vendido</t>
        </is>
      </c>
      <c r="D203" s="4" t="inlineStr">
        <is>
          <t>1</t>
        </is>
      </c>
      <c r="E203" s="5" t="inlineStr">
        <is>
          <t>1.000,00</t>
        </is>
      </c>
      <c r="F203" s="4" t="inlineStr">
        <is>
          <t>100.00</t>
        </is>
      </c>
    </row>
    <row collapsed="false" customFormat="false" customHeight="false" hidden="false" ht="12.1" outlineLevel="0" r="204">
      <c r="A204" s="5" t="s">
        <f>=HYPERLINK("https://www.rossileiloes.com.br/lote/detalhe/308828", "272")</f>
      </c>
      <c r="B204" s="4" t="s">
        <f>=HYPERLINK("https://www.rossileiloes.com.br/lote/detalhe/308828", " GUINCHO 100 TONELADAS")</f>
      </c>
      <c r="C204" s="4" t="inlineStr">
        <is>
          <t>Não vendido</t>
        </is>
      </c>
      <c r="D204" s="4" t="inlineStr">
        <is>
          <t>0</t>
        </is>
      </c>
      <c r="E204" s="5" t="inlineStr">
        <is>
          <t>8.000,00</t>
        </is>
      </c>
      <c r="F204" s="4" t="inlineStr">
        <is>
          <t>500.00</t>
        </is>
      </c>
    </row>
    <row collapsed="false" customFormat="false" customHeight="false" hidden="false" ht="12.1" outlineLevel="0" r="205">
      <c r="A205" s="5" t="s">
        <f>=HYPERLINK("https://www.rossileiloes.com.br/lote/detalhe/309801", "274")</f>
      </c>
      <c r="B205" s="4" t="s">
        <f>=HYPERLINK("https://www.rossileiloes.com.br/lote/detalhe/309801", " DIFERENCIAL DIANTEIRO VOLVO G 940")</f>
      </c>
      <c r="C205" s="4" t="inlineStr">
        <is>
          <t>Não vendido</t>
        </is>
      </c>
      <c r="D205" s="4" t="inlineStr">
        <is>
          <t>0</t>
        </is>
      </c>
      <c r="E205" s="5" t="inlineStr">
        <is>
          <t>3.000,00</t>
        </is>
      </c>
      <c r="F205" s="4" t="inlineStr">
        <is>
          <t>300.00</t>
        </is>
      </c>
    </row>
    <row collapsed="false" customFormat="false" customHeight="false" hidden="false" ht="12.1" outlineLevel="0" r="206">
      <c r="A206" s="5" t="s">
        <f>=HYPERLINK("https://www.rossileiloes.com.br/lote/detalhe/308921", "281")</f>
      </c>
      <c r="B206" s="4" t="s">
        <f>=HYPERLINK("https://www.rossileiloes.com.br/lote/detalhe/308921", " LÂMINA COM U E PISTÕES CAT")</f>
      </c>
      <c r="C206" s="4" t="inlineStr">
        <is>
          <t>Não vendido</t>
        </is>
      </c>
      <c r="D206" s="4" t="inlineStr">
        <is>
          <t>2</t>
        </is>
      </c>
      <c r="E206" s="5" t="inlineStr">
        <is>
          <t>5.300,00</t>
        </is>
      </c>
      <c r="F206" s="4" t="inlineStr">
        <is>
          <t>300.00</t>
        </is>
      </c>
    </row>
    <row collapsed="false" customFormat="false" customHeight="false" hidden="false" ht="12.1" outlineLevel="0" r="207">
      <c r="A207" s="5" t="s">
        <f>=HYPERLINK("https://www.rossileiloes.com.br/lote/detalhe/308923", "282")</f>
      </c>
      <c r="B207" s="4" t="s">
        <f>=HYPERLINK("https://www.rossileiloes.com.br/lote/detalhe/308923", " H DA CAT W130 COM PISTÕES")</f>
      </c>
      <c r="C207" s="4" t="inlineStr">
        <is>
          <t>Não vendido</t>
        </is>
      </c>
      <c r="D207" s="4" t="inlineStr">
        <is>
          <t>0</t>
        </is>
      </c>
      <c r="E207" s="5" t="inlineStr">
        <is>
          <t>3.000,00</t>
        </is>
      </c>
      <c r="F207" s="4" t="inlineStr">
        <is>
          <t>300.00</t>
        </is>
      </c>
    </row>
    <row collapsed="false" customFormat="false" customHeight="false" hidden="false" ht="12.1" outlineLevel="0" r="208">
      <c r="A208" s="5" t="s">
        <f>=HYPERLINK("https://www.rossileiloes.com.br/lote/detalhe/308922", "283")</f>
      </c>
      <c r="B208" s="4" t="s">
        <f>=HYPERLINK("https://www.rossileiloes.com.br/lote/detalhe/308922", " H DA CAT 950H")</f>
      </c>
      <c r="C208" s="4" t="inlineStr">
        <is>
          <t>Não vendido</t>
        </is>
      </c>
      <c r="D208" s="4" t="inlineStr">
        <is>
          <t>0</t>
        </is>
      </c>
      <c r="E208" s="5" t="inlineStr">
        <is>
          <t>3.000,00</t>
        </is>
      </c>
      <c r="F208" s="4" t="inlineStr">
        <is>
          <t>300.00</t>
        </is>
      </c>
    </row>
    <row collapsed="false" customFormat="false" customHeight="false" hidden="false" ht="12.1" outlineLevel="0" r="209">
      <c r="A209" s="5" t="s">
        <f>=HYPERLINK("https://www.rossileiloes.com.br/lote/detalhe/308924", "285")</f>
      </c>
      <c r="B209" s="4" t="s">
        <f>=HYPERLINK("https://www.rossileiloes.com.br/lote/detalhe/308924", " CONCHA CAT 950H")</f>
      </c>
      <c r="C209" s="4" t="inlineStr">
        <is>
          <t>Não vendido</t>
        </is>
      </c>
      <c r="D209" s="4" t="inlineStr">
        <is>
          <t>0</t>
        </is>
      </c>
      <c r="E209" s="5" t="inlineStr">
        <is>
          <t>3.000,00</t>
        </is>
      </c>
      <c r="F209" s="4" t="inlineStr">
        <is>
          <t>300.00</t>
        </is>
      </c>
    </row>
    <row collapsed="false" customFormat="false" customHeight="false" hidden="false" ht="12.1" outlineLevel="0" r="210">
      <c r="A210" s="5" t="s">
        <f>=HYPERLINK("https://www.rossileiloes.com.br/lote/detalhe/308928", "286")</f>
      </c>
      <c r="B210" s="4" t="s">
        <f>=HYPERLINK("https://www.rossileiloes.com.br/lote/detalhe/308928", " BRAÇO JCB 3C")</f>
      </c>
      <c r="C210" s="4" t="inlineStr">
        <is>
          <t>Não vendido</t>
        </is>
      </c>
      <c r="D210" s="4" t="inlineStr">
        <is>
          <t>0</t>
        </is>
      </c>
      <c r="E210" s="5" t="inlineStr">
        <is>
          <t>2.000,00</t>
        </is>
      </c>
      <c r="F210" s="4" t="inlineStr">
        <is>
          <t>300.00</t>
        </is>
      </c>
    </row>
    <row collapsed="false" customFormat="false" customHeight="false" hidden="false" ht="12.1" outlineLevel="0" r="211">
      <c r="A211" s="5" t="s">
        <f>=HYPERLINK("https://www.rossileiloes.com.br/lote/detalhe/308925", "287")</f>
      </c>
      <c r="B211" s="4" t="s">
        <f>=HYPERLINK("https://www.rossileiloes.com.br/lote/detalhe/308925", " H DA CAT 938H")</f>
      </c>
      <c r="C211" s="4" t="inlineStr">
        <is>
          <t>Não vendido</t>
        </is>
      </c>
      <c r="D211" s="4" t="inlineStr">
        <is>
          <t>0</t>
        </is>
      </c>
      <c r="E211" s="5" t="inlineStr">
        <is>
          <t>3.000,00</t>
        </is>
      </c>
      <c r="F211" s="4" t="inlineStr">
        <is>
          <t>300.00</t>
        </is>
      </c>
    </row>
    <row collapsed="false" customFormat="false" customHeight="false" hidden="false" ht="12.1" outlineLevel="0" r="212">
      <c r="A212" s="5" t="s">
        <f>=HYPERLINK("https://www.rossileiloes.com.br/lote/detalhe/308926", "288")</f>
      </c>
      <c r="B212" s="4" t="s">
        <f>=HYPERLINK("https://www.rossileiloes.com.br/lote/detalhe/308926", " H DA CASE 721-C")</f>
      </c>
      <c r="C212" s="4" t="inlineStr">
        <is>
          <t>Não vendido</t>
        </is>
      </c>
      <c r="D212" s="4" t="inlineStr">
        <is>
          <t>0</t>
        </is>
      </c>
      <c r="E212" s="5" t="inlineStr">
        <is>
          <t>3.000,00</t>
        </is>
      </c>
      <c r="F212" s="4" t="inlineStr">
        <is>
          <t>300.00</t>
        </is>
      </c>
    </row>
    <row collapsed="false" customFormat="false" customHeight="false" hidden="false" ht="12.1" outlineLevel="0" r="213">
      <c r="A213" s="5" t="s">
        <f>=HYPERLINK("https://www.rossileiloes.com.br/lote/detalhe/308927", "290")</f>
      </c>
      <c r="B213" s="4" t="s">
        <f>=HYPERLINK("https://www.rossileiloes.com.br/lote/detalhe/308927", " TRANSMISSÃO CAT 120B")</f>
      </c>
      <c r="C213" s="4" t="inlineStr">
        <is>
          <t>Não vendido</t>
        </is>
      </c>
      <c r="D213" s="4" t="inlineStr">
        <is>
          <t>0</t>
        </is>
      </c>
      <c r="E213" s="5" t="inlineStr">
        <is>
          <t>3.000,00</t>
        </is>
      </c>
      <c r="F213" s="4" t="inlineStr">
        <is>
          <t>300.00</t>
        </is>
      </c>
    </row>
    <row collapsed="false" customFormat="false" customHeight="false" hidden="false" ht="12.1" outlineLevel="0" r="214">
      <c r="A214" s="5" t="s">
        <f>=HYPERLINK("https://www.rossileiloes.com.br/lote/detalhe/309839", "294")</f>
      </c>
      <c r="B214" s="4" t="s">
        <f>=HYPERLINK("https://www.rossileiloes.com.br/lote/detalhe/309839", " PISTÃO LEVANTE CAT 345 C")</f>
      </c>
      <c r="C214" s="4" t="inlineStr">
        <is>
          <t>Não vendido</t>
        </is>
      </c>
      <c r="D214" s="4" t="inlineStr">
        <is>
          <t>0</t>
        </is>
      </c>
      <c r="E214" s="5" t="inlineStr">
        <is>
          <t>3.000,00</t>
        </is>
      </c>
      <c r="F214" s="4" t="inlineStr">
        <is>
          <t>300.00</t>
        </is>
      </c>
    </row>
    <row collapsed="false" customFormat="false" customHeight="false" hidden="false" ht="12.1" outlineLevel="0" r="215">
      <c r="A215" s="5" t="s">
        <f>=HYPERLINK("https://www.rossileiloes.com.br/lote/detalhe/309830", "295")</f>
      </c>
      <c r="B215" s="4" t="s">
        <f>=HYPERLINK("https://www.rossileiloes.com.br/lote/detalhe/309830", " PISTÃO LEVANTE CAT 345 C")</f>
      </c>
      <c r="C215" s="4" t="inlineStr">
        <is>
          <t>Não vendido</t>
        </is>
      </c>
      <c r="D215" s="4" t="inlineStr">
        <is>
          <t>0</t>
        </is>
      </c>
      <c r="E215" s="5" t="inlineStr">
        <is>
          <t>3.000,00</t>
        </is>
      </c>
      <c r="F215" s="4" t="inlineStr">
        <is>
          <t>300.00</t>
        </is>
      </c>
    </row>
    <row collapsed="false" customFormat="false" customHeight="false" hidden="false" ht="12.1" outlineLevel="0" r="216">
      <c r="A216" s="5" t="s">
        <f>=HYPERLINK("https://www.rossileiloes.com.br/lote/detalhe/309835", "296")</f>
      </c>
      <c r="B216" s="4" t="s">
        <f>=HYPERLINK("https://www.rossileiloes.com.br/lote/detalhe/309835", " PISTÃO LIEBHEER STICK")</f>
      </c>
      <c r="C216" s="4" t="inlineStr">
        <is>
          <t>Não vendido</t>
        </is>
      </c>
      <c r="D216" s="4" t="inlineStr">
        <is>
          <t>0</t>
        </is>
      </c>
      <c r="E216" s="5" t="inlineStr">
        <is>
          <t>2.000,00</t>
        </is>
      </c>
      <c r="F216" s="4" t="inlineStr">
        <is>
          <t>200.00</t>
        </is>
      </c>
    </row>
    <row collapsed="false" customFormat="false" customHeight="false" hidden="false" ht="12.1" outlineLevel="0" r="217">
      <c r="A217" s="5" t="s">
        <f>=HYPERLINK("https://www.rossileiloes.com.br/lote/detalhe/309836", "297")</f>
      </c>
      <c r="B217" s="4" t="s">
        <f>=HYPERLINK("https://www.rossileiloes.com.br/lote/detalhe/309836", " PISTÃO LIEBHEER CONCHA")</f>
      </c>
      <c r="C217" s="4" t="inlineStr">
        <is>
          <t>Não vendido</t>
        </is>
      </c>
      <c r="D217" s="4" t="inlineStr">
        <is>
          <t>0</t>
        </is>
      </c>
      <c r="E217" s="5" t="inlineStr">
        <is>
          <t>2.000,00</t>
        </is>
      </c>
      <c r="F217" s="4" t="inlineStr">
        <is>
          <t>200.00</t>
        </is>
      </c>
    </row>
    <row collapsed="false" customFormat="false" customHeight="false" hidden="false" ht="12.1" outlineLevel="0" r="218">
      <c r="A218" s="5" t="s">
        <f>=HYPERLINK("https://www.rossileiloes.com.br/lote/detalhe/309841", "298")</f>
      </c>
      <c r="B218" s="4" t="s">
        <f>=HYPERLINK("https://www.rossileiloes.com.br/lote/detalhe/309841", " PISTÃO LIEBHEER CONCHA")</f>
      </c>
      <c r="C218" s="4" t="inlineStr">
        <is>
          <t>Não vendido</t>
        </is>
      </c>
      <c r="D218" s="4" t="inlineStr">
        <is>
          <t>0</t>
        </is>
      </c>
      <c r="E218" s="5" t="inlineStr">
        <is>
          <t>2.000,00</t>
        </is>
      </c>
      <c r="F218" s="4" t="inlineStr">
        <is>
          <t>200.00</t>
        </is>
      </c>
    </row>
    <row collapsed="false" customFormat="false" customHeight="false" hidden="false" ht="12.1" outlineLevel="0" r="219">
      <c r="A219" s="5" t="s">
        <f>=HYPERLINK("https://www.rossileiloes.com.br/lote/detalhe/309827", "299")</f>
      </c>
      <c r="B219" s="4" t="s">
        <f>=HYPERLINK("https://www.rossileiloes.com.br/lote/detalhe/309827", " PISTÃO LIEBHEER CONCHA")</f>
      </c>
      <c r="C219" s="4" t="inlineStr">
        <is>
          <t>Não vendido</t>
        </is>
      </c>
      <c r="D219" s="4" t="inlineStr">
        <is>
          <t>0</t>
        </is>
      </c>
      <c r="E219" s="5" t="inlineStr">
        <is>
          <t>2.000,00</t>
        </is>
      </c>
      <c r="F219" s="4" t="inlineStr">
        <is>
          <t>200.00</t>
        </is>
      </c>
    </row>
    <row collapsed="false" customFormat="false" customHeight="false" hidden="false" ht="12.1" outlineLevel="0" r="220">
      <c r="A220" s="5" t="s">
        <f>=HYPERLINK("https://www.rossileiloes.com.br/lote/detalhe/309845", "301")</f>
      </c>
      <c r="B220" s="4" t="s">
        <f>=HYPERLINK("https://www.rossileiloes.com.br/lote/detalhe/309845", " PISTÃO LIEBHEER CONCHA")</f>
      </c>
      <c r="C220" s="4" t="inlineStr">
        <is>
          <t>Não vendido</t>
        </is>
      </c>
      <c r="D220" s="4" t="inlineStr">
        <is>
          <t>0</t>
        </is>
      </c>
      <c r="E220" s="5" t="inlineStr">
        <is>
          <t>2.000,00</t>
        </is>
      </c>
      <c r="F220" s="4" t="inlineStr">
        <is>
          <t>200.00</t>
        </is>
      </c>
    </row>
    <row collapsed="false" customFormat="false" customHeight="false" hidden="false" ht="12.1" outlineLevel="0" r="221">
      <c r="A221" s="5" t="s">
        <f>=HYPERLINK("https://www.rossileiloes.com.br/lote/detalhe/309832", "302")</f>
      </c>
      <c r="B221" s="4" t="s">
        <f>=HYPERLINK("https://www.rossileiloes.com.br/lote/detalhe/309832", " PISTÃO CAT 950H ARTICULAÇÃO DA CONCHA")</f>
      </c>
      <c r="C221" s="4" t="inlineStr">
        <is>
          <t>Não vendido</t>
        </is>
      </c>
      <c r="D221" s="4" t="inlineStr">
        <is>
          <t>0</t>
        </is>
      </c>
      <c r="E221" s="5" t="inlineStr">
        <is>
          <t>2.000,00</t>
        </is>
      </c>
      <c r="F221" s="4" t="inlineStr">
        <is>
          <t>200.00</t>
        </is>
      </c>
    </row>
    <row collapsed="false" customFormat="false" customHeight="false" hidden="false" ht="12.1" outlineLevel="0" r="222">
      <c r="A222" s="5" t="s">
        <f>=HYPERLINK("https://www.rossileiloes.com.br/lote/detalhe/309850", "303")</f>
      </c>
      <c r="B222" s="4" t="s">
        <f>=HYPERLINK("https://www.rossileiloes.com.br/lote/detalhe/309850", " PISTÃO LIEBHEER LEVANTE")</f>
      </c>
      <c r="C222" s="4" t="inlineStr">
        <is>
          <t>Não vendido</t>
        </is>
      </c>
      <c r="D222" s="4" t="inlineStr">
        <is>
          <t>0</t>
        </is>
      </c>
      <c r="E222" s="5" t="inlineStr">
        <is>
          <t>2.000,00</t>
        </is>
      </c>
      <c r="F222" s="4" t="inlineStr">
        <is>
          <t>200.00</t>
        </is>
      </c>
    </row>
    <row collapsed="false" customFormat="false" customHeight="false" hidden="false" ht="12.1" outlineLevel="0" r="223">
      <c r="A223" s="5" t="s">
        <f>=HYPERLINK("https://www.rossileiloes.com.br/lote/detalhe/309840", "304")</f>
      </c>
      <c r="B223" s="4" t="s">
        <f>=HYPERLINK("https://www.rossileiloes.com.br/lote/detalhe/309840", " PISTÃO LIEBHEER STICK")</f>
      </c>
      <c r="C223" s="4" t="inlineStr">
        <is>
          <t>Não vendido</t>
        </is>
      </c>
      <c r="D223" s="4" t="inlineStr">
        <is>
          <t>0</t>
        </is>
      </c>
      <c r="E223" s="5" t="inlineStr">
        <is>
          <t>2.000,00</t>
        </is>
      </c>
      <c r="F223" s="4" t="inlineStr">
        <is>
          <t>200.00</t>
        </is>
      </c>
    </row>
    <row collapsed="false" customFormat="false" customHeight="false" hidden="false" ht="12.1" outlineLevel="0" r="224">
      <c r="A224" s="5" t="s">
        <f>=HYPERLINK("https://www.rossileiloes.com.br/lote/detalhe/309834", "305")</f>
      </c>
      <c r="B224" s="4" t="s">
        <f>=HYPERLINK("https://www.rossileiloes.com.br/lote/detalhe/309834", " PISTÃO CAT 336D LEVANTE")</f>
      </c>
      <c r="C224" s="4" t="inlineStr">
        <is>
          <t>Não vendido</t>
        </is>
      </c>
      <c r="D224" s="4" t="inlineStr">
        <is>
          <t>0</t>
        </is>
      </c>
      <c r="E224" s="5" t="inlineStr">
        <is>
          <t>3.000,00</t>
        </is>
      </c>
      <c r="F224" s="4" t="inlineStr">
        <is>
          <t>300.00</t>
        </is>
      </c>
    </row>
    <row collapsed="false" customFormat="false" customHeight="false" hidden="false" ht="12.1" outlineLevel="0" r="225">
      <c r="A225" s="5" t="s">
        <f>=HYPERLINK("https://www.rossileiloes.com.br/lote/detalhe/309838", "306")</f>
      </c>
      <c r="B225" s="4" t="s">
        <f>=HYPERLINK("https://www.rossileiloes.com.br/lote/detalhe/309838", " PISTÃO CAT 336D LEVANTE")</f>
      </c>
      <c r="C225" s="4" t="inlineStr">
        <is>
          <t>Não vendido</t>
        </is>
      </c>
      <c r="D225" s="4" t="inlineStr">
        <is>
          <t>0</t>
        </is>
      </c>
      <c r="E225" s="5" t="inlineStr">
        <is>
          <t>3.000,00</t>
        </is>
      </c>
      <c r="F225" s="4" t="inlineStr">
        <is>
          <t>300.00</t>
        </is>
      </c>
    </row>
    <row collapsed="false" customFormat="false" customHeight="false" hidden="false" ht="12.1" outlineLevel="0" r="226">
      <c r="A226" s="5" t="s">
        <f>=HYPERLINK("https://www.rossileiloes.com.br/lote/detalhe/309837", "307")</f>
      </c>
      <c r="B226" s="4" t="s">
        <f>=HYPERLINK("https://www.rossileiloes.com.br/lote/detalhe/309837", " PISTÃO CAT 321DL")</f>
      </c>
      <c r="C226" s="4" t="inlineStr">
        <is>
          <t>Não vendido</t>
        </is>
      </c>
      <c r="D226" s="4" t="inlineStr">
        <is>
          <t>0</t>
        </is>
      </c>
      <c r="E226" s="5" t="inlineStr">
        <is>
          <t>2.000,00</t>
        </is>
      </c>
      <c r="F226" s="4" t="inlineStr">
        <is>
          <t>200.00</t>
        </is>
      </c>
    </row>
    <row collapsed="false" customFormat="false" customHeight="false" hidden="false" ht="12.1" outlineLevel="0" r="227">
      <c r="A227" s="5" t="s">
        <f>=HYPERLINK("https://www.rossileiloes.com.br/lote/detalhe/309843", "309")</f>
      </c>
      <c r="B227" s="4" t="s">
        <f>=HYPERLINK("https://www.rossileiloes.com.br/lote/detalhe/309843", " COMANDO HIDRAULICO CAT 966H")</f>
      </c>
      <c r="C227" s="4" t="inlineStr">
        <is>
          <t>Não vendido</t>
        </is>
      </c>
      <c r="D227" s="4" t="inlineStr">
        <is>
          <t>0</t>
        </is>
      </c>
      <c r="E227" s="5" t="inlineStr">
        <is>
          <t>2.000,00</t>
        </is>
      </c>
      <c r="F227" s="4" t="inlineStr">
        <is>
          <t>200.00</t>
        </is>
      </c>
    </row>
    <row collapsed="false" customFormat="false" customHeight="false" hidden="false" ht="12.1" outlineLevel="0" r="228">
      <c r="A228" s="5" t="s">
        <f>=HYPERLINK("https://www.rossileiloes.com.br/lote/detalhe/309842", "310")</f>
      </c>
      <c r="B228" s="4" t="s">
        <f>=HYPERLINK("https://www.rossileiloes.com.br/lote/detalhe/309842", " COMANDO HIDRAULICO CAT 966H")</f>
      </c>
      <c r="C228" s="4" t="inlineStr">
        <is>
          <t>Não vendido</t>
        </is>
      </c>
      <c r="D228" s="4" t="inlineStr">
        <is>
          <t>0</t>
        </is>
      </c>
      <c r="E228" s="5" t="inlineStr">
        <is>
          <t>4.000,00</t>
        </is>
      </c>
      <c r="F228" s="4" t="inlineStr">
        <is>
          <t>300.00</t>
        </is>
      </c>
    </row>
    <row collapsed="false" customFormat="false" customHeight="false" hidden="false" ht="12.1" outlineLevel="0" r="229">
      <c r="A229" s="5" t="s">
        <f>=HYPERLINK("https://www.rossileiloes.com.br/lote/detalhe/309869", "311")</f>
      </c>
      <c r="B229" s="4" t="s">
        <f>=HYPERLINK("https://www.rossileiloes.com.br/lote/detalhe/309869", " COMANDO HIDRAULICO JCB 330")</f>
      </c>
      <c r="C229" s="4" t="inlineStr">
        <is>
          <t>Não vendido</t>
        </is>
      </c>
      <c r="D229" s="4" t="inlineStr">
        <is>
          <t>0</t>
        </is>
      </c>
      <c r="E229" s="5" t="inlineStr">
        <is>
          <t>3.000,00</t>
        </is>
      </c>
      <c r="F229" s="4" t="inlineStr">
        <is>
          <t>300.00</t>
        </is>
      </c>
    </row>
    <row collapsed="false" customFormat="false" customHeight="false" hidden="false" ht="12.1" outlineLevel="0" r="230">
      <c r="A230" s="5" t="s">
        <f>=HYPERLINK("https://www.rossileiloes.com.br/lote/detalhe/309844", "312")</f>
      </c>
      <c r="B230" s="4" t="s">
        <f>=HYPERLINK("https://www.rossileiloes.com.br/lote/detalhe/309844", " COMANDO HIDRAULICO LIEBHEER")</f>
      </c>
      <c r="C230" s="4" t="inlineStr">
        <is>
          <t>Não vendido</t>
        </is>
      </c>
      <c r="D230" s="4" t="inlineStr">
        <is>
          <t>0</t>
        </is>
      </c>
      <c r="E230" s="5" t="inlineStr">
        <is>
          <t>2.000,00</t>
        </is>
      </c>
      <c r="F230" s="4" t="inlineStr">
        <is>
          <t>200.00</t>
        </is>
      </c>
    </row>
    <row collapsed="false" customFormat="false" customHeight="false" hidden="false" ht="12.1" outlineLevel="0" r="231">
      <c r="A231" s="5" t="s">
        <f>=HYPERLINK("https://www.rossileiloes.com.br/lote/detalhe/309851", "313")</f>
      </c>
      <c r="B231" s="4" t="s">
        <f>=HYPERLINK("https://www.rossileiloes.com.br/lote/detalhe/309851", " COMANDO HIDRAULICO DOOSAN")</f>
      </c>
      <c r="C231" s="4" t="inlineStr">
        <is>
          <t>Não vendido</t>
        </is>
      </c>
      <c r="D231" s="4" t="inlineStr">
        <is>
          <t>0</t>
        </is>
      </c>
      <c r="E231" s="5" t="inlineStr">
        <is>
          <t>2.000,00</t>
        </is>
      </c>
      <c r="F231" s="4" t="inlineStr">
        <is>
          <t>200.00</t>
        </is>
      </c>
    </row>
    <row collapsed="false" customFormat="false" customHeight="false" hidden="false" ht="12.1" outlineLevel="0" r="232">
      <c r="A232" s="5" t="s">
        <f>=HYPERLINK("https://www.rossileiloes.com.br/lote/detalhe/309847", "314")</f>
      </c>
      <c r="B232" s="4" t="s">
        <f>=HYPERLINK("https://www.rossileiloes.com.br/lote/detalhe/309847", " COMANDO HIDRAULICO DOOSAN")</f>
      </c>
      <c r="C232" s="4" t="inlineStr">
        <is>
          <t>Não vendido</t>
        </is>
      </c>
      <c r="D232" s="4" t="inlineStr">
        <is>
          <t>0</t>
        </is>
      </c>
      <c r="E232" s="5" t="inlineStr">
        <is>
          <t>2.000,00</t>
        </is>
      </c>
      <c r="F232" s="4" t="inlineStr">
        <is>
          <t>200.00</t>
        </is>
      </c>
    </row>
    <row collapsed="false" customFormat="false" customHeight="false" hidden="false" ht="12.1" outlineLevel="0" r="233">
      <c r="A233" s="5" t="s">
        <f>=HYPERLINK("https://www.rossileiloes.com.br/lote/detalhe/309849", "315")</f>
      </c>
      <c r="B233" s="4" t="s">
        <f>=HYPERLINK("https://www.rossileiloes.com.br/lote/detalhe/309849", " COMANDO HIDRAULICO CAT 950H")</f>
      </c>
      <c r="C233" s="4" t="inlineStr">
        <is>
          <t>Não vendido</t>
        </is>
      </c>
      <c r="D233" s="4" t="inlineStr">
        <is>
          <t>0</t>
        </is>
      </c>
      <c r="E233" s="5" t="inlineStr">
        <is>
          <t>2.000,00</t>
        </is>
      </c>
      <c r="F233" s="4" t="inlineStr">
        <is>
          <t>200.00</t>
        </is>
      </c>
    </row>
    <row collapsed="false" customFormat="false" customHeight="false" hidden="false" ht="12.1" outlineLevel="0" r="234">
      <c r="A234" s="5" t="s">
        <f>=HYPERLINK("https://www.rossileiloes.com.br/lote/detalhe/309846", "316")</f>
      </c>
      <c r="B234" s="4" t="s">
        <f>=HYPERLINK("https://www.rossileiloes.com.br/lote/detalhe/309846", " COMANDO HIDRAULICO CAT 950G")</f>
      </c>
      <c r="C234" s="4" t="inlineStr">
        <is>
          <t>Não vendido</t>
        </is>
      </c>
      <c r="D234" s="4" t="inlineStr">
        <is>
          <t>0</t>
        </is>
      </c>
      <c r="E234" s="5" t="inlineStr">
        <is>
          <t>2.000,00</t>
        </is>
      </c>
      <c r="F234" s="4" t="inlineStr">
        <is>
          <t>200.00</t>
        </is>
      </c>
    </row>
    <row collapsed="false" customFormat="false" customHeight="false" hidden="false" ht="12.1" outlineLevel="0" r="235">
      <c r="A235" s="5" t="s">
        <f>=HYPERLINK("https://www.rossileiloes.com.br/lote/detalhe/309857", "317")</f>
      </c>
      <c r="B235" s="4" t="s">
        <f>=HYPERLINK("https://www.rossileiloes.com.br/lote/detalhe/309857", " COMANDO HIDRAULICO CAT 960F")</f>
      </c>
      <c r="C235" s="4" t="inlineStr">
        <is>
          <t>Não vendido</t>
        </is>
      </c>
      <c r="D235" s="4" t="inlineStr">
        <is>
          <t>0</t>
        </is>
      </c>
      <c r="E235" s="5" t="inlineStr">
        <is>
          <t>2.000,00</t>
        </is>
      </c>
      <c r="F235" s="4" t="inlineStr">
        <is>
          <t>200.00</t>
        </is>
      </c>
    </row>
    <row collapsed="false" customFormat="false" customHeight="false" hidden="false" ht="12.1" outlineLevel="0" r="236">
      <c r="A236" s="5" t="s">
        <f>=HYPERLINK("https://www.rossileiloes.com.br/lote/detalhe/309853", "318")</f>
      </c>
      <c r="B236" s="4" t="s">
        <f>=HYPERLINK("https://www.rossileiloes.com.br/lote/detalhe/309853", " COMANDO HIDRAULICO CAT 966H")</f>
      </c>
      <c r="C236" s="4" t="inlineStr">
        <is>
          <t>Não vendido</t>
        </is>
      </c>
      <c r="D236" s="4" t="inlineStr">
        <is>
          <t>0</t>
        </is>
      </c>
      <c r="E236" s="5" t="inlineStr">
        <is>
          <t>2.000,00</t>
        </is>
      </c>
      <c r="F236" s="4" t="inlineStr">
        <is>
          <t>200.00</t>
        </is>
      </c>
    </row>
    <row collapsed="false" customFormat="false" customHeight="false" hidden="false" ht="12.1" outlineLevel="0" r="237">
      <c r="A237" s="5" t="s">
        <f>=HYPERLINK("https://www.rossileiloes.com.br/lote/detalhe/309848", "320")</f>
      </c>
      <c r="B237" s="4" t="s">
        <f>=HYPERLINK("https://www.rossileiloes.com.br/lote/detalhe/309848", " COMANDO HIDRAULICO CAT 966H")</f>
      </c>
      <c r="C237" s="4" t="inlineStr">
        <is>
          <t>Não vendido</t>
        </is>
      </c>
      <c r="D237" s="4" t="inlineStr">
        <is>
          <t>0</t>
        </is>
      </c>
      <c r="E237" s="5" t="inlineStr">
        <is>
          <t>3.000,00</t>
        </is>
      </c>
      <c r="F237" s="4" t="inlineStr">
        <is>
          <t>300.00</t>
        </is>
      </c>
    </row>
    <row collapsed="false" customFormat="false" customHeight="false" hidden="false" ht="12.1" outlineLevel="0" r="238">
      <c r="A238" s="5" t="s">
        <f>=HYPERLINK("https://www.rossileiloes.com.br/lote/detalhe/309870", "321")</f>
      </c>
      <c r="B238" s="4" t="s">
        <f>=HYPERLINK("https://www.rossileiloes.com.br/lote/detalhe/309870", " COMANDO HIDRAULICO CAT 966H")</f>
      </c>
      <c r="C238" s="4" t="inlineStr">
        <is>
          <t>Não vendido</t>
        </is>
      </c>
      <c r="D238" s="4" t="inlineStr">
        <is>
          <t>0</t>
        </is>
      </c>
      <c r="E238" s="5" t="inlineStr">
        <is>
          <t>3.000,00</t>
        </is>
      </c>
      <c r="F238" s="4" t="inlineStr">
        <is>
          <t>300.00</t>
        </is>
      </c>
    </row>
    <row collapsed="false" customFormat="false" customHeight="false" hidden="false" ht="12.1" outlineLevel="0" r="239">
      <c r="A239" s="5" t="s">
        <f>=HYPERLINK("https://www.rossileiloes.com.br/lote/detalhe/309852", "323")</f>
      </c>
      <c r="B239" s="4" t="s">
        <f>=HYPERLINK("https://www.rossileiloes.com.br/lote/detalhe/309852", " COMANDO HIDRAULICO DOOSAN")</f>
      </c>
      <c r="C239" s="4" t="inlineStr">
        <is>
          <t>Não vendido</t>
        </is>
      </c>
      <c r="D239" s="4" t="inlineStr">
        <is>
          <t>0</t>
        </is>
      </c>
      <c r="E239" s="5" t="inlineStr">
        <is>
          <t>3.000,00</t>
        </is>
      </c>
      <c r="F239" s="4" t="inlineStr">
        <is>
          <t>300.00</t>
        </is>
      </c>
    </row>
    <row collapsed="false" customFormat="false" customHeight="false" hidden="false" ht="12.1" outlineLevel="0" r="240">
      <c r="A240" s="5" t="s">
        <f>=HYPERLINK("https://www.rossileiloes.com.br/lote/detalhe/309818", "330")</f>
      </c>
      <c r="B240" s="4" t="s">
        <f>=HYPERLINK("https://www.rossileiloes.com.br/lote/detalhe/309818", " PISTÃO DOOSAN ARTICULAÇÃO DA CONCHA")</f>
      </c>
      <c r="C240" s="4" t="inlineStr">
        <is>
          <t>Não vendido</t>
        </is>
      </c>
      <c r="D240" s="4" t="inlineStr">
        <is>
          <t>0</t>
        </is>
      </c>
      <c r="E240" s="5" t="inlineStr">
        <is>
          <t>1.500,00</t>
        </is>
      </c>
      <c r="F240" s="4" t="inlineStr">
        <is>
          <t>150.00</t>
        </is>
      </c>
    </row>
    <row collapsed="false" customFormat="false" customHeight="false" hidden="false" ht="12.1" outlineLevel="0" r="241">
      <c r="A241" s="5" t="s">
        <f>=HYPERLINK("https://www.rossileiloes.com.br/lote/detalhe/309856", "331")</f>
      </c>
      <c r="B241" s="4" t="s">
        <f>=HYPERLINK("https://www.rossileiloes.com.br/lote/detalhe/309856", " PISTÃO DOOSAN LEVANTE")</f>
      </c>
      <c r="C241" s="4" t="inlineStr">
        <is>
          <t>Não vendido</t>
        </is>
      </c>
      <c r="D241" s="4" t="inlineStr">
        <is>
          <t>0</t>
        </is>
      </c>
      <c r="E241" s="5" t="inlineStr">
        <is>
          <t>1.500,00</t>
        </is>
      </c>
      <c r="F241" s="4" t="inlineStr">
        <is>
          <t>150.00</t>
        </is>
      </c>
    </row>
    <row collapsed="false" customFormat="false" customHeight="false" hidden="false" ht="12.1" outlineLevel="0" r="242">
      <c r="A242" s="5" t="s">
        <f>=HYPERLINK("https://www.rossileiloes.com.br/lote/detalhe/309862", "332")</f>
      </c>
      <c r="B242" s="4" t="s">
        <f>=HYPERLINK("https://www.rossileiloes.com.br/lote/detalhe/309862", " PISTÃO DOOSAN LEVANTE")</f>
      </c>
      <c r="C242" s="4" t="inlineStr">
        <is>
          <t>Não vendido</t>
        </is>
      </c>
      <c r="D242" s="4" t="inlineStr">
        <is>
          <t>0</t>
        </is>
      </c>
      <c r="E242" s="5" t="inlineStr">
        <is>
          <t>1.500,00</t>
        </is>
      </c>
      <c r="F242" s="4" t="inlineStr">
        <is>
          <t>150.00</t>
        </is>
      </c>
    </row>
    <row collapsed="false" customFormat="false" customHeight="false" hidden="false" ht="12.1" outlineLevel="0" r="243">
      <c r="A243" s="5" t="s">
        <f>=HYPERLINK("https://www.rossileiloes.com.br/lote/detalhe/309865", "333")</f>
      </c>
      <c r="B243" s="4" t="s">
        <f>=HYPERLINK("https://www.rossileiloes.com.br/lote/detalhe/309865", " PISTÃO DOOSAN LEVANTE")</f>
      </c>
      <c r="C243" s="4" t="inlineStr">
        <is>
          <t>Não vendido</t>
        </is>
      </c>
      <c r="D243" s="4" t="inlineStr">
        <is>
          <t>0</t>
        </is>
      </c>
      <c r="E243" s="5" t="inlineStr">
        <is>
          <t>1.500,00</t>
        </is>
      </c>
      <c r="F243" s="4" t="inlineStr">
        <is>
          <t>150.00</t>
        </is>
      </c>
    </row>
    <row collapsed="false" customFormat="false" customHeight="false" hidden="false" ht="12.1" outlineLevel="0" r="244">
      <c r="A244" s="5" t="s">
        <f>=HYPERLINK("https://www.rossileiloes.com.br/lote/detalhe/309855", "334")</f>
      </c>
      <c r="B244" s="4" t="s">
        <f>=HYPERLINK("https://www.rossileiloes.com.br/lote/detalhe/309855", " PISTÃO DOOSAN ARTICULAÇÃO DA CONCHA")</f>
      </c>
      <c r="C244" s="4" t="inlineStr">
        <is>
          <t>Não vendido</t>
        </is>
      </c>
      <c r="D244" s="4" t="inlineStr">
        <is>
          <t>0</t>
        </is>
      </c>
      <c r="E244" s="5" t="inlineStr">
        <is>
          <t>1.500,00</t>
        </is>
      </c>
      <c r="F244" s="4" t="inlineStr">
        <is>
          <t>150.00</t>
        </is>
      </c>
    </row>
    <row collapsed="false" customFormat="false" customHeight="false" hidden="false" ht="12.1" outlineLevel="0" r="245">
      <c r="A245" s="5" t="s">
        <f>=HYPERLINK("https://www.rossileiloes.com.br/lote/detalhe/309864", "335")</f>
      </c>
      <c r="B245" s="4" t="s">
        <f>=HYPERLINK("https://www.rossileiloes.com.br/lote/detalhe/309864", " PISTÃO CAT 950G LEVANTE")</f>
      </c>
      <c r="C245" s="4" t="inlineStr">
        <is>
          <t>Não vendido</t>
        </is>
      </c>
      <c r="D245" s="4" t="inlineStr">
        <is>
          <t>0</t>
        </is>
      </c>
      <c r="E245" s="5" t="inlineStr">
        <is>
          <t>1.500,00</t>
        </is>
      </c>
      <c r="F245" s="4" t="inlineStr">
        <is>
          <t>150.00</t>
        </is>
      </c>
    </row>
    <row collapsed="false" customFormat="false" customHeight="false" hidden="false" ht="12.1" outlineLevel="0" r="246">
      <c r="A246" s="5" t="s">
        <f>=HYPERLINK("https://www.rossileiloes.com.br/lote/detalhe/309860", "336")</f>
      </c>
      <c r="B246" s="4" t="s">
        <f>=HYPERLINK("https://www.rossileiloes.com.br/lote/detalhe/309860", " PISTÃO CAT 950H LEVANTE")</f>
      </c>
      <c r="C246" s="4" t="inlineStr">
        <is>
          <t>Não vendido</t>
        </is>
      </c>
      <c r="D246" s="4" t="inlineStr">
        <is>
          <t>0</t>
        </is>
      </c>
      <c r="E246" s="5" t="inlineStr">
        <is>
          <t>1.500,00</t>
        </is>
      </c>
      <c r="F246" s="4" t="inlineStr">
        <is>
          <t>150.00</t>
        </is>
      </c>
    </row>
    <row collapsed="false" customFormat="false" customHeight="false" hidden="false" ht="12.1" outlineLevel="0" r="247">
      <c r="A247" s="5" t="s">
        <f>=HYPERLINK("https://www.rossileiloes.com.br/lote/detalhe/309859", "338")</f>
      </c>
      <c r="B247" s="4" t="s">
        <f>=HYPERLINK("https://www.rossileiloes.com.br/lote/detalhe/309859", " PISTÃO CAT 966H ARTICULAÇÃO")</f>
      </c>
      <c r="C247" s="4" t="inlineStr">
        <is>
          <t>Não vendido</t>
        </is>
      </c>
      <c r="D247" s="4" t="inlineStr">
        <is>
          <t>0</t>
        </is>
      </c>
      <c r="E247" s="5" t="inlineStr">
        <is>
          <t>1.000,00</t>
        </is>
      </c>
      <c r="F247" s="4" t="inlineStr">
        <is>
          <t>100.00</t>
        </is>
      </c>
    </row>
    <row collapsed="false" customFormat="false" customHeight="false" hidden="false" ht="12.1" outlineLevel="0" r="248">
      <c r="A248" s="5" t="s">
        <f>=HYPERLINK("https://www.rossileiloes.com.br/lote/detalhe/309863", "339")</f>
      </c>
      <c r="B248" s="4" t="s">
        <f>=HYPERLINK("https://www.rossileiloes.com.br/lote/detalhe/309863", " PISTÃO CASE 721C-C ARTICULAÇÃO")</f>
      </c>
      <c r="C248" s="4" t="inlineStr">
        <is>
          <t>Não vendido</t>
        </is>
      </c>
      <c r="D248" s="4" t="inlineStr">
        <is>
          <t>0</t>
        </is>
      </c>
      <c r="E248" s="5" t="inlineStr">
        <is>
          <t>1.000,00</t>
        </is>
      </c>
      <c r="F248" s="4" t="inlineStr">
        <is>
          <t>100.00</t>
        </is>
      </c>
    </row>
    <row collapsed="false" customFormat="false" customHeight="false" hidden="false" ht="12.1" outlineLevel="0" r="249">
      <c r="A249" s="5" t="s">
        <f>=HYPERLINK("https://www.rossileiloes.com.br/lote/detalhe/309874", "340")</f>
      </c>
      <c r="B249" s="4" t="s">
        <f>=HYPERLINK("https://www.rossileiloes.com.br/lote/detalhe/309874", " PISTÃO KOMATSU WA 320 LEVANTE")</f>
      </c>
      <c r="C249" s="4" t="inlineStr">
        <is>
          <t>Não vendido</t>
        </is>
      </c>
      <c r="D249" s="4" t="inlineStr">
        <is>
          <t>0</t>
        </is>
      </c>
      <c r="E249" s="5" t="inlineStr">
        <is>
          <t>1.000,00</t>
        </is>
      </c>
      <c r="F249" s="4" t="inlineStr">
        <is>
          <t>100.00</t>
        </is>
      </c>
    </row>
    <row collapsed="false" customFormat="false" customHeight="false" hidden="false" ht="12.1" outlineLevel="0" r="250">
      <c r="A250" s="5" t="s">
        <f>=HYPERLINK("https://www.rossileiloes.com.br/lote/detalhe/309875", "341")</f>
      </c>
      <c r="B250" s="4" t="s">
        <f>=HYPERLINK("https://www.rossileiloes.com.br/lote/detalhe/309875", " PISTÃO KOMATSU WA 320 LEVANTE")</f>
      </c>
      <c r="C250" s="4" t="inlineStr">
        <is>
          <t>Não vendido</t>
        </is>
      </c>
      <c r="D250" s="4" t="inlineStr">
        <is>
          <t>0</t>
        </is>
      </c>
      <c r="E250" s="5" t="inlineStr">
        <is>
          <t>1.000,00</t>
        </is>
      </c>
      <c r="F250" s="4" t="inlineStr">
        <is>
          <t>100.00</t>
        </is>
      </c>
    </row>
    <row collapsed="false" customFormat="false" customHeight="false" hidden="false" ht="12.1" outlineLevel="0" r="251">
      <c r="A251" s="5" t="s">
        <f>=HYPERLINK("https://www.rossileiloes.com.br/lote/detalhe/309876", "345")</f>
      </c>
      <c r="B251" s="4" t="s">
        <f>=HYPERLINK("https://www.rossileiloes.com.br/lote/detalhe/309876", " PISTÃO CASE 721 -C LEVANTE")</f>
      </c>
      <c r="C251" s="4" t="inlineStr">
        <is>
          <t>Não vendido</t>
        </is>
      </c>
      <c r="D251" s="4" t="inlineStr">
        <is>
          <t>0</t>
        </is>
      </c>
      <c r="E251" s="5" t="inlineStr">
        <is>
          <t>1.000,00</t>
        </is>
      </c>
      <c r="F251" s="4" t="inlineStr">
        <is>
          <t>100.00</t>
        </is>
      </c>
    </row>
    <row collapsed="false" customFormat="false" customHeight="false" hidden="false" ht="12.1" outlineLevel="0" r="252">
      <c r="A252" s="5" t="s">
        <f>=HYPERLINK("https://www.rossileiloes.com.br/lote/detalhe/309877", "346")</f>
      </c>
      <c r="B252" s="4" t="s">
        <f>=HYPERLINK("https://www.rossileiloes.com.br/lote/detalhe/309877", " PISTÃO CASE 721-C LEVANTE")</f>
      </c>
      <c r="C252" s="4" t="inlineStr">
        <is>
          <t>Não vendido</t>
        </is>
      </c>
      <c r="D252" s="4" t="inlineStr">
        <is>
          <t>0</t>
        </is>
      </c>
      <c r="E252" s="5" t="inlineStr">
        <is>
          <t>1.000,00</t>
        </is>
      </c>
      <c r="F252" s="4" t="inlineStr">
        <is>
          <t>100.00</t>
        </is>
      </c>
    </row>
    <row collapsed="false" customFormat="false" customHeight="false" hidden="false" ht="12.1" outlineLevel="0" r="253">
      <c r="A253" s="5" t="s">
        <f>=HYPERLINK("https://www.rossileiloes.com.br/lote/detalhe/309879", "347")</f>
      </c>
      <c r="B253" s="4" t="s">
        <f>=HYPERLINK("https://www.rossileiloes.com.br/lote/detalhe/309879", " PISTÃO CASE 721-C LEVANTE")</f>
      </c>
      <c r="C253" s="4" t="inlineStr">
        <is>
          <t>Não vendido</t>
        </is>
      </c>
      <c r="D253" s="4" t="inlineStr">
        <is>
          <t>0</t>
        </is>
      </c>
      <c r="E253" s="5" t="inlineStr">
        <is>
          <t>1.000,00</t>
        </is>
      </c>
      <c r="F253" s="4" t="inlineStr">
        <is>
          <t>100.00</t>
        </is>
      </c>
    </row>
    <row collapsed="false" customFormat="false" customHeight="false" hidden="false" ht="12.1" outlineLevel="0" r="254">
      <c r="A254" s="5" t="s">
        <f>=HYPERLINK("https://www.rossileiloes.com.br/lote/detalhe/309878", "348")</f>
      </c>
      <c r="B254" s="4" t="s">
        <f>=HYPERLINK("https://www.rossileiloes.com.br/lote/detalhe/309878", " PISTÃO CAT 966C ARTICULAÇÃO")</f>
      </c>
      <c r="C254" s="4" t="inlineStr">
        <is>
          <t>Não vendido</t>
        </is>
      </c>
      <c r="D254" s="4" t="inlineStr">
        <is>
          <t>0</t>
        </is>
      </c>
      <c r="E254" s="5" t="inlineStr">
        <is>
          <t>1.000,00</t>
        </is>
      </c>
      <c r="F254" s="4" t="inlineStr">
        <is>
          <t>100.00</t>
        </is>
      </c>
    </row>
    <row collapsed="false" customFormat="false" customHeight="false" hidden="false" ht="12.1" outlineLevel="0" r="255">
      <c r="A255" s="5" t="s">
        <f>=HYPERLINK("https://www.rossileiloes.com.br/lote/detalhe/309868", "350")</f>
      </c>
      <c r="B255" s="4" t="s">
        <f>=HYPERLINK("https://www.rossileiloes.com.br/lote/detalhe/309868", " COROA DE GIRO JCB 330C")</f>
      </c>
      <c r="C255" s="4" t="inlineStr">
        <is>
          <t>Não vendido</t>
        </is>
      </c>
      <c r="D255" s="4" t="inlineStr">
        <is>
          <t>0</t>
        </is>
      </c>
      <c r="E255" s="5" t="inlineStr">
        <is>
          <t>2.000,00</t>
        </is>
      </c>
      <c r="F255" s="4" t="inlineStr">
        <is>
          <t>200.00</t>
        </is>
      </c>
    </row>
    <row collapsed="false" customFormat="false" customHeight="false" hidden="false" ht="12.1" outlineLevel="0" r="256">
      <c r="A256" s="5" t="s">
        <f>=HYPERLINK("https://www.rossileiloes.com.br/lote/detalhe/309872", "351")</f>
      </c>
      <c r="B256" s="4" t="s">
        <f>=HYPERLINK("https://www.rossileiloes.com.br/lote/detalhe/309872", " COROA DE GIRO CAT 345C")</f>
      </c>
      <c r="C256" s="4" t="inlineStr">
        <is>
          <t>Não vendido</t>
        </is>
      </c>
      <c r="D256" s="4" t="inlineStr">
        <is>
          <t>0</t>
        </is>
      </c>
      <c r="E256" s="5" t="inlineStr">
        <is>
          <t>2.000,00</t>
        </is>
      </c>
      <c r="F256" s="4" t="inlineStr">
        <is>
          <t>200.00</t>
        </is>
      </c>
    </row>
    <row collapsed="false" customFormat="false" customHeight="false" hidden="false" ht="12.1" outlineLevel="0" r="257">
      <c r="A257" s="5" t="s">
        <f>=HYPERLINK("https://www.rossileiloes.com.br/lote/detalhe/309866", "352")</f>
      </c>
      <c r="B257" s="4" t="s">
        <f>=HYPERLINK("https://www.rossileiloes.com.br/lote/detalhe/309866", " COROA DE GIRO FIATALIS FX215")</f>
      </c>
      <c r="C257" s="4" t="inlineStr">
        <is>
          <t>Não vendido</t>
        </is>
      </c>
      <c r="D257" s="4" t="inlineStr">
        <is>
          <t>0</t>
        </is>
      </c>
      <c r="E257" s="5" t="inlineStr">
        <is>
          <t>2.000,00</t>
        </is>
      </c>
      <c r="F257" s="4" t="inlineStr">
        <is>
          <t>200.00</t>
        </is>
      </c>
    </row>
    <row collapsed="false" customFormat="false" customHeight="false" hidden="false" ht="12.1" outlineLevel="0" r="258">
      <c r="A258" s="5" t="s">
        <f>=HYPERLINK("https://www.rossileiloes.com.br/lote/detalhe/309861", "353")</f>
      </c>
      <c r="B258" s="4" t="s">
        <f>=HYPERLINK("https://www.rossileiloes.com.br/lote/detalhe/309861", " COROA DE GIRO CAT 321 DL")</f>
      </c>
      <c r="C258" s="4" t="inlineStr">
        <is>
          <t>Não vendido</t>
        </is>
      </c>
      <c r="D258" s="4" t="inlineStr">
        <is>
          <t>1</t>
        </is>
      </c>
      <c r="E258" s="5" t="inlineStr">
        <is>
          <t>200,00</t>
        </is>
      </c>
      <c r="F258" s="4" t="inlineStr">
        <is>
          <t>200.00</t>
        </is>
      </c>
    </row>
    <row collapsed="false" customFormat="false" customHeight="false" hidden="false" ht="12.1" outlineLevel="0" r="259">
      <c r="A259" s="5" t="s">
        <f>=HYPERLINK("https://www.rossileiloes.com.br/lote/detalhe/309867", "354")</f>
      </c>
      <c r="B259" s="4" t="s">
        <f>=HYPERLINK("https://www.rossileiloes.com.br/lote/detalhe/309867", " COROA DE GIRO CAT 321 D")</f>
      </c>
      <c r="C259" s="4" t="inlineStr">
        <is>
          <t>Não vendido</t>
        </is>
      </c>
      <c r="D259" s="4" t="inlineStr">
        <is>
          <t>1</t>
        </is>
      </c>
      <c r="E259" s="5" t="inlineStr">
        <is>
          <t>2.000,00</t>
        </is>
      </c>
      <c r="F259" s="4" t="inlineStr">
        <is>
          <t>200.00</t>
        </is>
      </c>
    </row>
    <row collapsed="false" customFormat="false" customHeight="false" hidden="false" ht="12.1" outlineLevel="0" r="260">
      <c r="A260" s="5" t="s">
        <f>=HYPERLINK("https://www.rossileiloes.com.br/lote/detalhe/309871", "355")</f>
      </c>
      <c r="B260" s="4" t="s">
        <f>=HYPERLINK("https://www.rossileiloes.com.br/lote/detalhe/309871", " COROA DE GIRO CAT 320B")</f>
      </c>
      <c r="C260" s="4" t="inlineStr">
        <is>
          <t>Não vendido</t>
        </is>
      </c>
      <c r="D260" s="4" t="inlineStr">
        <is>
          <t>0</t>
        </is>
      </c>
      <c r="E260" s="5" t="inlineStr">
        <is>
          <t>2.000,00</t>
        </is>
      </c>
      <c r="F260" s="4" t="inlineStr">
        <is>
          <t>200.00</t>
        </is>
      </c>
    </row>
    <row collapsed="false" customFormat="false" customHeight="false" hidden="false" ht="12.1" outlineLevel="0" r="261">
      <c r="A261" s="5" t="s">
        <f>=HYPERLINK("https://www.rossileiloes.com.br/lote/detalhe/309858", "356")</f>
      </c>
      <c r="B261" s="4" t="s">
        <f>=HYPERLINK("https://www.rossileiloes.com.br/lote/detalhe/309858", " COROA DE GIRO LIEBHEER")</f>
      </c>
      <c r="C261" s="4" t="inlineStr">
        <is>
          <t>Não vendido</t>
        </is>
      </c>
      <c r="D261" s="4" t="inlineStr">
        <is>
          <t>0</t>
        </is>
      </c>
      <c r="E261" s="5" t="inlineStr">
        <is>
          <t>2.000,00</t>
        </is>
      </c>
      <c r="F261" s="4" t="inlineStr">
        <is>
          <t>200.00</t>
        </is>
      </c>
    </row>
    <row collapsed="false" customFormat="false" customHeight="false" hidden="false" ht="12.1" outlineLevel="0" r="262">
      <c r="A262" s="5" t="s">
        <f>=HYPERLINK("https://www.rossileiloes.com.br/lote/detalhe/309873", "357")</f>
      </c>
      <c r="B262" s="4" t="s">
        <f>=HYPERLINK("https://www.rossileiloes.com.br/lote/detalhe/309873", " COROA DE GIRO CAT 345C")</f>
      </c>
      <c r="C262" s="4" t="inlineStr">
        <is>
          <t>Não vendido</t>
        </is>
      </c>
      <c r="D262" s="4" t="inlineStr">
        <is>
          <t>0</t>
        </is>
      </c>
      <c r="E262" s="5" t="inlineStr">
        <is>
          <t>2.000,00</t>
        </is>
      </c>
      <c r="F262" s="4" t="inlineStr">
        <is>
          <t>200.00</t>
        </is>
      </c>
    </row>
    <row collapsed="false" customFormat="false" customHeight="false" hidden="false" ht="12.1" outlineLevel="0" r="263">
      <c r="A263" s="5" t="s">
        <f>=HYPERLINK("https://www.rossileiloes.com.br/lote/detalhe/309854", "358")</f>
      </c>
      <c r="B263" s="4" t="s">
        <f>=HYPERLINK("https://www.rossileiloes.com.br/lote/detalhe/309854", " COROA DE GIRO VOLVO EC 460")</f>
      </c>
      <c r="C263" s="4" t="inlineStr">
        <is>
          <t>Não vendido</t>
        </is>
      </c>
      <c r="D263" s="4" t="inlineStr">
        <is>
          <t>0</t>
        </is>
      </c>
      <c r="E263" s="5" t="inlineStr">
        <is>
          <t>2.000,00</t>
        </is>
      </c>
      <c r="F263" s="4" t="inlineStr">
        <is>
          <t>200.00</t>
        </is>
      </c>
    </row>
    <row collapsed="false" customFormat="false" customHeight="false" hidden="false" ht="12.1" outlineLevel="0" r="264">
      <c r="A264" s="5" t="s">
        <f>=HYPERLINK("https://www.rossileiloes.com.br/lote/detalhe/309795", "360")</f>
      </c>
      <c r="B264" s="4" t="s">
        <f>=HYPERLINK("https://www.rossileiloes.com.br/lote/detalhe/309795", " COROA DE GIRO KOMATSU PC 600")</f>
      </c>
      <c r="C264" s="4" t="inlineStr">
        <is>
          <t>Não vendido</t>
        </is>
      </c>
      <c r="D264" s="4" t="inlineStr">
        <is>
          <t>0</t>
        </is>
      </c>
      <c r="E264" s="5" t="inlineStr">
        <is>
          <t>2.000,00</t>
        </is>
      </c>
      <c r="F264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2026-06-27T00:18:30.00Z</dcterms:created>
  <dc:creator>Tellks Tecnologia</dc:creator>
  <cp:revision>0</cp:revision>
</cp:coreProperties>
</file>