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74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CONTAINER, MOTORES, EQUIPAMENTOS, PRATELEIRAS E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28/03/2025 11:00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=HYPERLINK("https://www.rossileiloes.com.br/lote/detalhe/272337", "001")</f>
      </c>
      <c r="B11" s="4" t="s">
        <f>=HYPERLINK("https://www.rossileiloes.com.br/lote/detalhe/272337", "[ VÍDEO ][ LANCES POR KG ] APROX. 90 TON. DE ESPUMA COM TECIDO (SENDO ENTREGA DE 15 TON/ POR MÊS).ENFARDADO EM FARDO 250KG APROX.")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0,50</t>
        </is>
      </c>
      <c r="F11" s="4" t="inlineStr">
        <is>
          <t>0.10</t>
        </is>
      </c>
    </row>
    <row collapsed="false" customFormat="false" customHeight="false" hidden="false" ht="12.1" outlineLevel="0" r="12">
      <c r="A12" s="5" t="s">
        <f>=HYPERLINK("https://www.rossileiloes.com.br/lote/detalhe/272641", "002")</f>
      </c>
      <c r="B12" s="4" t="s">
        <f>=HYPERLINK("https://www.rossileiloes.com.br/lote/detalhe/272641", "{ venda por peça} 50 PÇS . BIG BAGS  -   com válvulas superior e inferior na altura de 1.4 mt (1.4 altura x90 x 90 cmts)")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20,00</t>
        </is>
      </c>
      <c r="F12" s="4" t="inlineStr">
        <is>
          <t>3.00</t>
        </is>
      </c>
    </row>
    <row collapsed="false" customFormat="false" customHeight="false" hidden="false" ht="12.1" outlineLevel="0" r="13">
      <c r="A13" s="5" t="s">
        <f>=HYPERLINK("https://www.rossileiloes.com.br/lote/detalhe/271387", "004")</f>
      </c>
      <c r="B13" s="4" t="s">
        <f>=HYPERLINK("https://www.rossileiloes.com.br/lote/detalhe/271387", " Cortina de ar. Comprimento 1 metro , 4 peças modelo 3010")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900,00</t>
        </is>
      </c>
      <c r="F13" s="4" t="inlineStr">
        <is>
          <t>200.00</t>
        </is>
      </c>
    </row>
    <row collapsed="false" customFormat="false" customHeight="false" hidden="false" ht="12.1" outlineLevel="0" r="14">
      <c r="A14" s="5" t="s">
        <f>=HYPERLINK("https://www.rossileiloes.com.br/lote/detalhe/271386", "005")</f>
      </c>
      <c r="B14" s="4" t="s">
        <f>=HYPERLINK("https://www.rossileiloes.com.br/lote/detalhe/271386", " 3 un. Queimadores")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900,00</t>
        </is>
      </c>
      <c r="F14" s="4" t="inlineStr">
        <is>
          <t>150.00</t>
        </is>
      </c>
    </row>
    <row collapsed="false" customFormat="false" customHeight="false" hidden="false" ht="12.1" outlineLevel="0" r="15">
      <c r="A15" s="5" t="s">
        <f>=HYPERLINK("https://www.rossileiloes.com.br/lote/detalhe/271385", "006")</f>
      </c>
      <c r="B15" s="4" t="s">
        <f>=HYPERLINK("https://www.rossileiloes.com.br/lote/detalhe/271385", " Pistão hidráulico. Diâmetro do eixo 50mm x diâmetro da camisa 110 mm x comprimento 1420 mm")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900,00</t>
        </is>
      </c>
      <c r="F15" s="4" t="inlineStr">
        <is>
          <t>150.00</t>
        </is>
      </c>
    </row>
    <row collapsed="false" customFormat="false" customHeight="false" hidden="false" ht="12.1" outlineLevel="0" r="16">
      <c r="A16" s="5" t="s">
        <f>=HYPERLINK("https://www.rossileiloes.com.br/lote/detalhe/271434", "009")</f>
      </c>
      <c r="B16" s="4" t="s">
        <f>=HYPERLINK("https://www.rossileiloes.com.br/lote/detalhe/271434", "DISJUNTOR MARCA SCHNEIDER MODELO NW 20H1")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5.000,00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=HYPERLINK("https://www.rossileiloes.com.br/lote/detalhe/271390", "010")</f>
      </c>
      <c r="B17" s="4" t="s">
        <f>=HYPERLINK("https://www.rossileiloes.com.br/lote/detalhe/271390", " Parafusos Aprox 1000 kg. Diâmetro 10 mm x 25 mm de comprimento")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1.800,00</t>
        </is>
      </c>
      <c r="F17" s="4" t="inlineStr">
        <is>
          <t>150.00</t>
        </is>
      </c>
    </row>
    <row collapsed="false" customFormat="false" customHeight="false" hidden="false" ht="12.1" outlineLevel="0" r="18">
      <c r="A18" s="5" t="s">
        <f>=HYPERLINK("https://www.rossileiloes.com.br/lote/detalhe/271388", "011")</f>
      </c>
      <c r="B18" s="4" t="s">
        <f>=HYPERLINK("https://www.rossileiloes.com.br/lote/detalhe/271388", " Motor Weg , acoplado com duas bombas nas extremidades. sendo; Motor de 75 cv com 1770 rpm.")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9.000,00</t>
        </is>
      </c>
      <c r="F18" s="4" t="inlineStr">
        <is>
          <t>250.00</t>
        </is>
      </c>
    </row>
    <row collapsed="false" customFormat="false" customHeight="false" hidden="false" ht="12.1" outlineLevel="0" r="19">
      <c r="A19" s="5" t="s">
        <f>=HYPERLINK("https://www.rossileiloes.com.br/lote/detalhe/271389", "013")</f>
      </c>
      <c r="B19" s="4" t="s">
        <f>=HYPERLINK("https://www.rossileiloes.com.br/lote/detalhe/271389", " Conjunto pronto para montar uma câmara fria contendo: 01 un. condensadora Danfos; 2 portas de inox com dimensões: largura 0,80 cm x 1.80 cm de altura; 01 cortina de ar medindo 1,2m e 02 evaporadores.")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4.500,00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=HYPERLINK("https://www.rossileiloes.com.br/lote/detalhe/271496", "015")</f>
      </c>
      <c r="B20" s="4" t="s">
        <f>=HYPERLINK("https://www.rossileiloes.com.br/lote/detalhe/271496", " Aprox. 20.000 kg de vários perfil em aço carbono (tubos , vigas , etc)")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18.500,00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=HYPERLINK("https://www.rossileiloes.com.br/lote/detalhe/271392", "016")</f>
      </c>
      <c r="B21" s="4" t="s">
        <f>=HYPERLINK("https://www.rossileiloes.com.br/lote/detalhe/271392", " Motor WEG. 40 cv 1770 rpm ( sem uso)")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4.000,00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=HYPERLINK("https://www.rossileiloes.com.br/lote/detalhe/271397", "017")</f>
      </c>
      <c r="B22" s="4" t="s">
        <f>=HYPERLINK("https://www.rossileiloes.com.br/lote/detalhe/271397", " 02 unidades - Compressor Danfos modelo NOSH120A9ALC")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1.500,00</t>
        </is>
      </c>
      <c r="F22" s="4" t="inlineStr">
        <is>
          <t>200.00</t>
        </is>
      </c>
    </row>
    <row collapsed="false" customFormat="false" customHeight="false" hidden="false" ht="12.1" outlineLevel="0" r="23">
      <c r="A23" s="5" t="s">
        <f>=HYPERLINK("https://www.rossileiloes.com.br/lote/detalhe/271394", "018")</f>
      </c>
      <c r="B23" s="4" t="s">
        <f>=HYPERLINK("https://www.rossileiloes.com.br/lote/detalhe/271394", "Motor/ bomba centrifuga em aço inoxidável com motor Weg 3CV vazao 10 m/ hora")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1.000,00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=HYPERLINK("https://www.rossileiloes.com.br/lote/detalhe/271391", "019")</f>
      </c>
      <c r="B24" s="4" t="s">
        <f>=HYPERLINK("https://www.rossileiloes.com.br/lote/detalhe/271391", " Motor/ Bomba centrifuga em aco inoxidável com motor Weg 6 CV vazão 20 m/ hora")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2.900,00</t>
        </is>
      </c>
      <c r="F24" s="4" t="inlineStr">
        <is>
          <t>200.00</t>
        </is>
      </c>
    </row>
    <row collapsed="false" customFormat="false" customHeight="false" hidden="false" ht="12.1" outlineLevel="0" r="25">
      <c r="A25" s="5" t="s">
        <f>=HYPERLINK("https://www.rossileiloes.com.br/lote/detalhe/271396", "020")</f>
      </c>
      <c r="B25" s="4" t="s">
        <f>=HYPERLINK("https://www.rossileiloes.com.br/lote/detalhe/271396", " Motor/ bomba centrifuga de inox com motor Weg 10 cv vazão 30 m/ hora")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4.000,00</t>
        </is>
      </c>
      <c r="F25" s="4" t="inlineStr">
        <is>
          <t>250.00</t>
        </is>
      </c>
    </row>
    <row collapsed="false" customFormat="false" customHeight="false" hidden="false" ht="12.1" outlineLevel="0" r="26">
      <c r="A26" s="5" t="s">
        <f>=HYPERLINK("https://www.rossileiloes.com.br/lote/detalhe/271393", "021")</f>
      </c>
      <c r="B26" s="4" t="s">
        <f>=HYPERLINK("https://www.rossileiloes.com.br/lote/detalhe/271393", " Vários pistões e unidades pneumáticas. Conforme lote exposto")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500,00</t>
        </is>
      </c>
      <c r="F26" s="4" t="inlineStr">
        <is>
          <t>250.00</t>
        </is>
      </c>
    </row>
    <row collapsed="false" customFormat="false" customHeight="false" hidden="false" ht="12.1" outlineLevel="0" r="27">
      <c r="A27" s="5" t="s">
        <f>=HYPERLINK("https://www.rossileiloes.com.br/lote/detalhe/271435", "022")</f>
      </c>
      <c r="B27" s="4" t="s">
        <f>=HYPERLINK("https://www.rossileiloes.com.br/lote/detalhe/271435", "DISJUNTOR MARCA SCHNEIDER MODELO MVS08N")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5.000,00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=HYPERLINK("https://www.rossileiloes.com.br/lote/detalhe/271779", "024")</f>
      </c>
      <c r="B28" s="4" t="s">
        <f>=HYPERLINK("https://www.rossileiloes.com.br/lote/detalhe/271779", " Exaustor diâmetro de saída com 16 cm acoplado com motor de 7.5 CV. 3530 rpm ( marca VOGES).")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750,00</t>
        </is>
      </c>
      <c r="F28" s="4" t="inlineStr">
        <is>
          <t>150.00</t>
        </is>
      </c>
    </row>
    <row collapsed="false" customFormat="false" customHeight="false" hidden="false" ht="12.1" outlineLevel="0" r="29">
      <c r="A29" s="5" t="s">
        <f>=HYPERLINK("https://www.rossileiloes.com.br/lote/detalhe/271398", "025")</f>
      </c>
      <c r="B29" s="4" t="s">
        <f>=HYPERLINK("https://www.rossileiloes.com.br/lote/detalhe/271398", " Calandra para perfis de chapa")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1.500,00</t>
        </is>
      </c>
      <c r="F29" s="4" t="inlineStr">
        <is>
          <t>200.00</t>
        </is>
      </c>
    </row>
    <row collapsed="false" customFormat="false" customHeight="false" hidden="false" ht="12.1" outlineLevel="0" r="30">
      <c r="A30" s="5" t="s">
        <f>=HYPERLINK("https://www.rossileiloes.com.br/lote/detalhe/271395", "027")</f>
      </c>
      <c r="B30" s="4" t="s">
        <f>=HYPERLINK("https://www.rossileiloes.com.br/lote/detalhe/271395", " Eixos roscados sendo 18 pçs ( diâmetro 38mm x 1.15 m ) e 10 pcs (diâmetro 44 mm x 2.15 m ). Galvanizados. Total aprox. 500 kg")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1.200,00</t>
        </is>
      </c>
      <c r="F30" s="4" t="inlineStr">
        <is>
          <t>100.00</t>
        </is>
      </c>
    </row>
    <row collapsed="false" customFormat="false" customHeight="false" hidden="false" ht="12.1" outlineLevel="0" r="31">
      <c r="A31" s="5" t="s">
        <f>=HYPERLINK("https://www.rossileiloes.com.br/lote/detalhe/271772", "028")</f>
      </c>
      <c r="B31" s="4" t="s">
        <f>=HYPERLINK("https://www.rossileiloes.com.br/lote/detalhe/271772", "Motor/ bomba centrifuga em aço inoxidável com motor Weg 3CV vazao 10 m/ hora")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1.000,00</t>
        </is>
      </c>
      <c r="F31" s="4" t="inlineStr">
        <is>
          <t>500.00</t>
        </is>
      </c>
    </row>
    <row collapsed="false" customFormat="false" customHeight="false" hidden="false" ht="12.1" outlineLevel="0" r="32">
      <c r="A32" s="5" t="s">
        <f>=HYPERLINK("https://www.rossileiloes.com.br/lote/detalhe/271775", "029")</f>
      </c>
      <c r="B32" s="4" t="s">
        <f>=HYPERLINK("https://www.rossileiloes.com.br/lote/detalhe/271775", "Motor/ bomba centrifuga em aço inoxidável com motor Weg 3CV vazao 10 m/ hora")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1.000,00</t>
        </is>
      </c>
      <c r="F32" s="4" t="inlineStr">
        <is>
          <t>500.00</t>
        </is>
      </c>
    </row>
    <row collapsed="false" customFormat="false" customHeight="false" hidden="false" ht="12.1" outlineLevel="0" r="33">
      <c r="A33" s="5" t="s">
        <f>=HYPERLINK("https://www.rossileiloes.com.br/lote/detalhe/271403", "030")</f>
      </c>
      <c r="B33" s="4" t="s">
        <f>=HYPERLINK("https://www.rossileiloes.com.br/lote/detalhe/271403", "1 Bebedouro marca Brastemp")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100,00</t>
        </is>
      </c>
      <c r="F33" s="4" t="inlineStr">
        <is>
          <t>20.00</t>
        </is>
      </c>
    </row>
    <row collapsed="false" customFormat="false" customHeight="false" hidden="false" ht="12.1" outlineLevel="0" r="34">
      <c r="A34" s="5" t="s">
        <f>=HYPERLINK("https://www.rossileiloes.com.br/lote/detalhe/271399", "031")</f>
      </c>
      <c r="B34" s="4" t="s">
        <f>=HYPERLINK("https://www.rossileiloes.com.br/lote/detalhe/271399", " 02 un. ( aprox.80 kgs) radiadores de uso em motores de geradores")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1.000,00</t>
        </is>
      </c>
      <c r="F34" s="4" t="inlineStr">
        <is>
          <t>50.00</t>
        </is>
      </c>
    </row>
    <row collapsed="false" customFormat="false" customHeight="false" hidden="false" ht="12.1" outlineLevel="0" r="35">
      <c r="A35" s="5" t="s">
        <f>=HYPERLINK("https://www.rossileiloes.com.br/lote/detalhe/271407", "032")</f>
      </c>
      <c r="B35" s="4" t="s">
        <f>=HYPERLINK("https://www.rossileiloes.com.br/lote/detalhe/271407", "3 un. carrinhos tipo cesto  - azuis com 80 cm de altura x 0,50 cm largura x 0,95 cm de comprimento")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500,00</t>
        </is>
      </c>
      <c r="F35" s="4" t="inlineStr">
        <is>
          <t>100.00</t>
        </is>
      </c>
    </row>
    <row collapsed="false" customFormat="false" customHeight="false" hidden="false" ht="12.1" outlineLevel="0" r="36">
      <c r="A36" s="5" t="s">
        <f>=HYPERLINK("https://www.rossileiloes.com.br/lote/detalhe/271400", "033")</f>
      </c>
      <c r="B36" s="4" t="s">
        <f>=HYPERLINK("https://www.rossileiloes.com.br/lote/detalhe/271400", "01 Carrinho para transportar cilindro único")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150,00</t>
        </is>
      </c>
      <c r="F36" s="4" t="inlineStr">
        <is>
          <t>100.00</t>
        </is>
      </c>
    </row>
    <row collapsed="false" customFormat="false" customHeight="false" hidden="false" ht="12.1" outlineLevel="0" r="37">
      <c r="A37" s="5" t="s">
        <f>=HYPERLINK("https://www.rossileiloes.com.br/lote/detalhe/271774", "034")</f>
      </c>
      <c r="B37" s="4" t="s">
        <f>=HYPERLINK("https://www.rossileiloes.com.br/lote/detalhe/271774", "5 un. carrinhos   galvanizados com 3 plataformas na dimensão de 1,10 cm altura x 1,00 cm de comp x 0,60 cm largura.")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500,00</t>
        </is>
      </c>
      <c r="F37" s="4" t="inlineStr">
        <is>
          <t>100.00</t>
        </is>
      </c>
    </row>
    <row collapsed="false" customFormat="false" customHeight="false" hidden="false" ht="12.1" outlineLevel="0" r="38">
      <c r="A38" s="5" t="s">
        <f>=HYPERLINK("https://www.rossileiloes.com.br/lote/detalhe/271412", "035")</f>
      </c>
      <c r="B38" s="4" t="s">
        <f>=HYPERLINK("https://www.rossileiloes.com.br/lote/detalhe/271412", " Caldeirão a gás 200 L")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2.000,00</t>
        </is>
      </c>
      <c r="F38" s="4" t="inlineStr">
        <is>
          <t>100.00</t>
        </is>
      </c>
    </row>
    <row collapsed="false" customFormat="false" customHeight="false" hidden="false" ht="12.1" outlineLevel="0" r="39">
      <c r="A39" s="5" t="s">
        <f>=HYPERLINK("https://www.rossileiloes.com.br/lote/detalhe/271406", "036")</f>
      </c>
      <c r="B39" s="4" t="s">
        <f>=HYPERLINK("https://www.rossileiloes.com.br/lote/detalhe/271406", " Caldeirão a gás 200 L")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2.000,00</t>
        </is>
      </c>
      <c r="F39" s="4" t="inlineStr">
        <is>
          <t>100.00</t>
        </is>
      </c>
    </row>
    <row collapsed="false" customFormat="false" customHeight="false" hidden="false" ht="12.1" outlineLevel="0" r="40">
      <c r="A40" s="5" t="s">
        <f>=HYPERLINK("https://www.rossileiloes.com.br/lote/detalhe/271410", "037")</f>
      </c>
      <c r="B40" s="4" t="s">
        <f>=HYPERLINK("https://www.rossileiloes.com.br/lote/detalhe/271410", " Caldeirão a gás em inox")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2.000,00</t>
        </is>
      </c>
      <c r="F40" s="4" t="inlineStr">
        <is>
          <t>100.00</t>
        </is>
      </c>
    </row>
    <row collapsed="false" customFormat="false" customHeight="false" hidden="false" ht="12.1" outlineLevel="0" r="41">
      <c r="A41" s="5" t="s">
        <f>=HYPERLINK("https://www.rossileiloes.com.br/lote/detalhe/271401", "038")</f>
      </c>
      <c r="B41" s="4" t="s">
        <f>=HYPERLINK("https://www.rossileiloes.com.br/lote/detalhe/271401", " Esteira estrutura em alumínio largura 0,80 m x 3.5 m comprimento com motor para acionamento.")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900,00</t>
        </is>
      </c>
      <c r="F41" s="4" t="inlineStr">
        <is>
          <t>100.00</t>
        </is>
      </c>
    </row>
    <row collapsed="false" customFormat="false" customHeight="false" hidden="false" ht="12.1" outlineLevel="0" r="42">
      <c r="A42" s="5" t="s">
        <f>=HYPERLINK("https://www.rossileiloes.com.br/lote/detalhe/271773", "039")</f>
      </c>
      <c r="B42" s="4" t="s">
        <f>=HYPERLINK("https://www.rossileiloes.com.br/lote/detalhe/271773", "01 Carrinho feito em aço carbono para trabalhar com cilindros")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200,00</t>
        </is>
      </c>
      <c r="F42" s="4" t="inlineStr">
        <is>
          <t>100.00</t>
        </is>
      </c>
    </row>
    <row collapsed="false" customFormat="false" customHeight="false" hidden="false" ht="12.1" outlineLevel="0" r="43">
      <c r="A43" s="5" t="s">
        <f>=HYPERLINK("https://www.rossileiloes.com.br/lote/detalhe/271408", "040")</f>
      </c>
      <c r="B43" s="4" t="s">
        <f>=HYPERLINK("https://www.rossileiloes.com.br/lote/detalhe/271408", " Grades de aço para fechamento industrial sendo as maiores 22 pcs com dimensões : largura 1 m x altura 2.2 m e menores 13 pcs dimensões : 1,0 x 1,0 m")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900,00</t>
        </is>
      </c>
      <c r="F43" s="4" t="inlineStr">
        <is>
          <t>100.00</t>
        </is>
      </c>
    </row>
    <row collapsed="false" customFormat="false" customHeight="false" hidden="false" ht="12.1" outlineLevel="0" r="44">
      <c r="A44" s="5" t="s">
        <f>=HYPERLINK("https://www.rossileiloes.com.br/lote/detalhe/271776", "041")</f>
      </c>
      <c r="B44" s="4" t="s">
        <f>=HYPERLINK("https://www.rossileiloes.com.br/lote/detalhe/271776", "01 Carrinho para transportar cilindro ( feito em aço inox)")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200,00</t>
        </is>
      </c>
      <c r="F44" s="4" t="inlineStr">
        <is>
          <t>100.00</t>
        </is>
      </c>
    </row>
    <row collapsed="false" customFormat="false" customHeight="false" hidden="false" ht="12.1" outlineLevel="0" r="45">
      <c r="A45" s="5" t="s">
        <f>=HYPERLINK("https://www.rossileiloes.com.br/lote/detalhe/271777", "042")</f>
      </c>
      <c r="B45" s="4" t="s">
        <f>=HYPERLINK("https://www.rossileiloes.com.br/lote/detalhe/271777", "01 Carrinho  para transportar somente 1 cilindro")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200,00</t>
        </is>
      </c>
      <c r="F45" s="4" t="inlineStr">
        <is>
          <t>100.00</t>
        </is>
      </c>
    </row>
    <row collapsed="false" customFormat="false" customHeight="false" hidden="false" ht="12.1" outlineLevel="0" r="46">
      <c r="A46" s="5" t="s">
        <f>=HYPERLINK("https://www.rossileiloes.com.br/lote/detalhe/271778", "043")</f>
      </c>
      <c r="B46" s="4" t="s">
        <f>=HYPERLINK("https://www.rossileiloes.com.br/lote/detalhe/271778", "01 Carrinho para transportar cilindro ( feito em aço inox)")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220,00</t>
        </is>
      </c>
      <c r="F46" s="4" t="inlineStr">
        <is>
          <t>100.00</t>
        </is>
      </c>
    </row>
    <row collapsed="false" customFormat="false" customHeight="false" hidden="false" ht="12.1" outlineLevel="0" r="47">
      <c r="A47" s="5" t="s">
        <f>=HYPERLINK("https://www.rossileiloes.com.br/lote/detalhe/272451", "044")</f>
      </c>
      <c r="B47" s="4" t="s">
        <f>=HYPERLINK("https://www.rossileiloes.com.br/lote/detalhe/272451", " 1 Bebedouro marca IBBL")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100,00</t>
        </is>
      </c>
      <c r="F47" s="4" t="inlineStr">
        <is>
          <t>20.00</t>
        </is>
      </c>
    </row>
    <row collapsed="false" customFormat="false" customHeight="false" hidden="false" ht="12.1" outlineLevel="0" r="48">
      <c r="A48" s="5" t="s">
        <f>=HYPERLINK("https://www.rossileiloes.com.br/lote/detalhe/271405", "046")</f>
      </c>
      <c r="B48" s="4" t="s">
        <f>=HYPERLINK("https://www.rossileiloes.com.br/lote/detalhe/271405", " Esteira estrutura de alumínio com largura de 70 cm x 1.5 m com motor 1/2 CV 1560 rpm")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800,00</t>
        </is>
      </c>
      <c r="F48" s="4" t="inlineStr">
        <is>
          <t>100.00</t>
        </is>
      </c>
    </row>
    <row collapsed="false" customFormat="false" customHeight="false" hidden="false" ht="12.1" outlineLevel="0" r="49">
      <c r="A49" s="5" t="s">
        <f>=HYPERLINK("https://www.rossileiloes.com.br/lote/detalhe/271404", "052")</f>
      </c>
      <c r="B49" s="4" t="s">
        <f>=HYPERLINK("https://www.rossileiloes.com.br/lote/detalhe/271404", " Fritadeira elétrica")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400,00</t>
        </is>
      </c>
      <c r="F49" s="4" t="inlineStr">
        <is>
          <t>50.00</t>
        </is>
      </c>
    </row>
    <row collapsed="false" customFormat="false" customHeight="false" hidden="false" ht="12.1" outlineLevel="0" r="50">
      <c r="A50" s="5" t="s">
        <f>=HYPERLINK("https://www.rossileiloes.com.br/lote/detalhe/271402", "056")</f>
      </c>
      <c r="B50" s="4" t="s">
        <f>=HYPERLINK("https://www.rossileiloes.com.br/lote/detalhe/271402", " Fogão industrial 4 bocas")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500,00</t>
        </is>
      </c>
      <c r="F50" s="4" t="inlineStr">
        <is>
          <t>50.00</t>
        </is>
      </c>
    </row>
    <row collapsed="false" customFormat="false" customHeight="false" hidden="false" ht="12.1" outlineLevel="0" r="51">
      <c r="A51" s="5" t="s">
        <f>=HYPERLINK("https://www.rossileiloes.com.br/lote/detalhe/271411", "062")</f>
      </c>
      <c r="B51" s="4" t="s">
        <f>=HYPERLINK("https://www.rossileiloes.com.br/lote/detalhe/271411", " Mesa para lavagem de pecas em aço inoxidável dimensões 1,00 x 1,00 m")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200,00</t>
        </is>
      </c>
      <c r="F51" s="4" t="inlineStr">
        <is>
          <t>50.00</t>
        </is>
      </c>
    </row>
    <row collapsed="false" customFormat="false" customHeight="false" hidden="false" ht="12.1" outlineLevel="0" r="52">
      <c r="A52" s="5" t="s">
        <f>=HYPERLINK("https://www.rossileiloes.com.br/lote/detalhe/271409", "065")</f>
      </c>
      <c r="B52" s="4" t="s">
        <f>=HYPERLINK("https://www.rossileiloes.com.br/lote/detalhe/271409", " 04 un. frezers – 2 horizontais e 2 verticais")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750,00</t>
        </is>
      </c>
      <c r="F52" s="4" t="inlineStr">
        <is>
          <t>100.00</t>
        </is>
      </c>
    </row>
    <row collapsed="false" customFormat="false" customHeight="false" hidden="false" ht="12.1" outlineLevel="0" r="53">
      <c r="A53" s="5" t="s">
        <f>=HYPERLINK("https://www.rossileiloes.com.br/lote/detalhe/271414", "072")</f>
      </c>
      <c r="B53" s="4" t="s">
        <f>=HYPERLINK("https://www.rossileiloes.com.br/lote/detalhe/271414", " 04 un. Pallet de contenção para 4 tambores")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900,00</t>
        </is>
      </c>
      <c r="F53" s="4" t="inlineStr">
        <is>
          <t>100.00</t>
        </is>
      </c>
    </row>
    <row collapsed="false" customFormat="false" customHeight="false" hidden="false" ht="12.1" outlineLevel="0" r="54">
      <c r="A54" s="5" t="s">
        <f>=HYPERLINK("https://www.rossileiloes.com.br/lote/detalhe/272457", "078")</f>
      </c>
      <c r="B54" s="4" t="s">
        <f>=HYPERLINK("https://www.rossileiloes.com.br/lote/detalhe/272457", " Aprox. 1.300 pçs. caixas organizadora número 6 dimensões : ( L 18 x C 29 x A 15 cmts )")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3.200,00</t>
        </is>
      </c>
      <c r="F54" s="4" t="inlineStr">
        <is>
          <t>50.00</t>
        </is>
      </c>
    </row>
    <row collapsed="false" customFormat="false" customHeight="false" hidden="false" ht="12.1" outlineLevel="0" r="55">
      <c r="A55" s="5" t="s">
        <f>=HYPERLINK("https://www.rossileiloes.com.br/lote/detalhe/272449", "079")</f>
      </c>
      <c r="B55" s="4" t="s">
        <f>=HYPERLINK("https://www.rossileiloes.com.br/lote/detalhe/272449", " Aprox. 250 pçs. caixas organizadoras sendo; (100 pçs. número 7 dimensões L 22x C 34 x A 17 cmts e 150 pçs. número 8 dimensões L 32 x C 43 x A 19 cmts)")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1.050,00</t>
        </is>
      </c>
      <c r="F55" s="4" t="inlineStr">
        <is>
          <t>50.00</t>
        </is>
      </c>
    </row>
    <row collapsed="false" customFormat="false" customHeight="false" hidden="false" ht="12.1" outlineLevel="0" r="56">
      <c r="A56" s="5" t="s">
        <f>=HYPERLINK("https://www.rossileiloes.com.br/lote/detalhe/271413", "080")</f>
      </c>
      <c r="B56" s="4" t="s">
        <f>=HYPERLINK("https://www.rossileiloes.com.br/lote/detalhe/271413", " Aprox. 450 pçs. caixas organizadoras sendo; (200 pçs  número 4 - L 12 x C 20 x  A 10  cmts)  E 250 pçs.número 5   L 15x C 25 x A 12 cmts ).")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900,00</t>
        </is>
      </c>
      <c r="F56" s="4" t="inlineStr">
        <is>
          <t>150.00</t>
        </is>
      </c>
    </row>
    <row collapsed="false" customFormat="false" customHeight="false" hidden="false" ht="12.1" outlineLevel="0" r="57">
      <c r="A57" s="5" t="s">
        <f>=HYPERLINK("https://www.rossileiloes.com.br/lote/detalhe/271415", "081")</f>
      </c>
      <c r="B57" s="4" t="s">
        <f>=HYPERLINK("https://www.rossileiloes.com.br/lote/detalhe/271415", " Aprox. 1150 un. Pedras sextavadas / ideal para chácaras , calçadas, afins ,  sendo a utilização 12 pcs /metro total a ser revestido : 100 mts  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2.000,00</t>
        </is>
      </c>
      <c r="F57" s="4" t="inlineStr">
        <is>
          <t>100.00</t>
        </is>
      </c>
    </row>
    <row collapsed="false" customFormat="false" customHeight="false" hidden="false" ht="12.1" outlineLevel="0" r="58">
      <c r="A58" s="5" t="s">
        <f>=HYPERLINK("https://www.rossileiloes.com.br/lote/detalhe/271417", "088")</f>
      </c>
      <c r="B58" s="4" t="s">
        <f>=HYPERLINK("https://www.rossileiloes.com.br/lote/detalhe/271417", " Abraçadeira em aço Inox e 8 válvulas em aço inox")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650,00</t>
        </is>
      </c>
      <c r="F58" s="4" t="inlineStr">
        <is>
          <t>100.00</t>
        </is>
      </c>
    </row>
    <row collapsed="false" customFormat="false" customHeight="false" hidden="false" ht="12.1" outlineLevel="0" r="59">
      <c r="A59" s="5" t="s">
        <f>=HYPERLINK("https://www.rossileiloes.com.br/lote/detalhe/271419", "092")</f>
      </c>
      <c r="B59" s="4" t="s">
        <f>=HYPERLINK("https://www.rossileiloes.com.br/lote/detalhe/271419", " 07 un. portas em alumínio diversas")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1.500,00</t>
        </is>
      </c>
      <c r="F59" s="4" t="inlineStr">
        <is>
          <t>50.00</t>
        </is>
      </c>
    </row>
    <row collapsed="false" customFormat="false" customHeight="false" hidden="false" ht="12.1" outlineLevel="0" r="60">
      <c r="A60" s="5" t="s">
        <f>=HYPERLINK("https://www.rossileiloes.com.br/lote/detalhe/271418", "093")</f>
      </c>
      <c r="B60" s="4" t="s">
        <f>=HYPERLINK("https://www.rossileiloes.com.br/lote/detalhe/271418", " 02 un. Armário medidas 1.45 largura x 2 m de altura x 52 cm profundidade. sendo com 24 gavetas dimensões largura 45 cm x 50 cm profundidade e 20 cm profundidade")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1.200,00</t>
        </is>
      </c>
      <c r="F60" s="4" t="inlineStr">
        <is>
          <t>100.00</t>
        </is>
      </c>
    </row>
    <row collapsed="false" customFormat="false" customHeight="false" hidden="false" ht="12.1" outlineLevel="0" r="61">
      <c r="A61" s="5" t="s">
        <f>=HYPERLINK("https://www.rossileiloes.com.br/lote/detalhe/271416", "094")</f>
      </c>
      <c r="B61" s="4" t="s">
        <f>=HYPERLINK("https://www.rossileiloes.com.br/lote/detalhe/271416", " 10 un. Caixa para instalacão elétrica")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400,00</t>
        </is>
      </c>
      <c r="F61" s="4" t="inlineStr">
        <is>
          <t>50.00</t>
        </is>
      </c>
    </row>
    <row collapsed="false" customFormat="false" customHeight="false" hidden="false" ht="12.1" outlineLevel="0" r="62">
      <c r="A62" s="5" t="s">
        <f>=HYPERLINK("https://www.rossileiloes.com.br/lote/detalhe/271420", "099")</f>
      </c>
      <c r="B62" s="4" t="s">
        <f>=HYPERLINK("https://www.rossileiloes.com.br/lote/detalhe/271420", "01 un. Escadas em alumínio altura 3.2 m 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1.900,00</t>
        </is>
      </c>
      <c r="F62" s="4" t="inlineStr">
        <is>
          <t>50.00</t>
        </is>
      </c>
    </row>
    <row collapsed="false" customFormat="false" customHeight="false" hidden="false" ht="12.1" outlineLevel="0" r="63">
      <c r="A63" s="5" t="s">
        <f>=HYPERLINK("https://www.rossileiloes.com.br/lote/detalhe/271421", "105")</f>
      </c>
      <c r="B63" s="4" t="s">
        <f>=HYPERLINK("https://www.rossileiloes.com.br/lote/detalhe/271421", " 03 unidades Transformador a seco")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1.500,00</t>
        </is>
      </c>
      <c r="F63" s="4" t="inlineStr">
        <is>
          <t>200.00</t>
        </is>
      </c>
    </row>
    <row collapsed="false" customFormat="false" customHeight="false" hidden="false" ht="12.1" outlineLevel="0" r="64">
      <c r="A64" s="5" t="s">
        <f>=HYPERLINK("https://www.rossileiloes.com.br/lote/detalhe/271429", "107")</f>
      </c>
      <c r="B64" s="4" t="s">
        <f>=HYPERLINK("https://www.rossileiloes.com.br/lote/detalhe/271429", " Escada com 20 degraus altura 6.1 mts x largura 1.9 mts ( com uma parte adicional de 1.7 mts )")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2.000,00</t>
        </is>
      </c>
      <c r="F64" s="4" t="inlineStr">
        <is>
          <t>200.00</t>
        </is>
      </c>
    </row>
    <row collapsed="false" customFormat="false" customHeight="false" hidden="false" ht="12.1" outlineLevel="0" r="65">
      <c r="A65" s="5" t="s">
        <f>=HYPERLINK("https://www.rossileiloes.com.br/lote/detalhe/271423", "113")</f>
      </c>
      <c r="B65" s="4" t="s">
        <f>=HYPERLINK("https://www.rossileiloes.com.br/lote/detalhe/271423", " Portão em ferro altura 2.7 mt x 2.9 largura com uma porta social peso estimado 200 kgs")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700,00</t>
        </is>
      </c>
      <c r="F65" s="4" t="inlineStr">
        <is>
          <t>100.00</t>
        </is>
      </c>
    </row>
    <row collapsed="false" customFormat="false" customHeight="false" hidden="false" ht="12.1" outlineLevel="0" r="66">
      <c r="A66" s="5" t="s">
        <f>=HYPERLINK("https://www.rossileiloes.com.br/lote/detalhe/271430", "115")</f>
      </c>
      <c r="B66" s="4" t="s">
        <f>=HYPERLINK("https://www.rossileiloes.com.br/lote/detalhe/271430", " 1 Prateleira em aco carbono, ( reforcada) dimensoes altura 1.60 mts x 3.2 mts x 50 cmts")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800,00</t>
        </is>
      </c>
      <c r="F66" s="4" t="inlineStr">
        <is>
          <t>100.00</t>
        </is>
      </c>
    </row>
    <row collapsed="false" customFormat="false" customHeight="false" hidden="false" ht="12.1" outlineLevel="0" r="67">
      <c r="A67" s="5" t="s">
        <f>=HYPERLINK("https://www.rossileiloes.com.br/lote/detalhe/271448", "116")</f>
      </c>
      <c r="B67" s="4" t="s">
        <f>=HYPERLINK("https://www.rossileiloes.com.br/lote/detalhe/271448", " Impressora (blotter)HP design jet 8000 modelo C7780B")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1.000,00</t>
        </is>
      </c>
      <c r="F67" s="4" t="inlineStr">
        <is>
          <t>200.00</t>
        </is>
      </c>
    </row>
    <row collapsed="false" customFormat="false" customHeight="false" hidden="false" ht="12.1" outlineLevel="0" r="68">
      <c r="A68" s="5" t="s">
        <f>=HYPERLINK("https://www.rossileiloes.com.br/lote/detalhe/271426", "117")</f>
      </c>
      <c r="B68" s="4" t="s">
        <f>=HYPERLINK("https://www.rossileiloes.com.br/lote/detalhe/271426", " Amplificador Servo drive marca Fanuc")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2.500,00</t>
        </is>
      </c>
      <c r="F68" s="4" t="inlineStr">
        <is>
          <t>250.00</t>
        </is>
      </c>
    </row>
    <row collapsed="false" customFormat="false" customHeight="false" hidden="false" ht="12.1" outlineLevel="0" r="69">
      <c r="A69" s="5" t="s">
        <f>=HYPERLINK("https://www.rossileiloes.com.br/lote/detalhe/271432", "120")</f>
      </c>
      <c r="B69" s="4" t="s">
        <f>=HYPERLINK("https://www.rossileiloes.com.br/lote/detalhe/271432", " 02 unidades Maquinas seladoras para embalagens plásticas")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290,00</t>
        </is>
      </c>
      <c r="F69" s="4" t="inlineStr">
        <is>
          <t>50.00</t>
        </is>
      </c>
    </row>
    <row collapsed="false" customFormat="false" customHeight="false" hidden="false" ht="12.1" outlineLevel="0" r="70">
      <c r="A70" s="5" t="s">
        <f>=HYPERLINK("https://www.rossileiloes.com.br/lote/detalhe/271781", "121")</f>
      </c>
      <c r="B70" s="4" t="s">
        <f>=HYPERLINK("https://www.rossileiloes.com.br/lote/detalhe/271781", " Motor Weg ( novo ) 7.5 CV 1740 rpm")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1.000,00</t>
        </is>
      </c>
      <c r="F70" s="4" t="inlineStr">
        <is>
          <t>100.00</t>
        </is>
      </c>
    </row>
    <row collapsed="false" customFormat="false" customHeight="false" hidden="false" ht="12.1" outlineLevel="0" r="71">
      <c r="A71" s="5" t="s">
        <f>=HYPERLINK("https://www.rossileiloes.com.br/lote/detalhe/271422", "124")</f>
      </c>
      <c r="B71" s="4" t="s">
        <f>=HYPERLINK("https://www.rossileiloes.com.br/lote/detalhe/271422", " Portico sem a talha braco aprox 4mts para 800kgs")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500,00</t>
        </is>
      </c>
      <c r="F71" s="4" t="inlineStr">
        <is>
          <t>100.00</t>
        </is>
      </c>
    </row>
    <row collapsed="false" customFormat="false" customHeight="false" hidden="false" ht="12.1" outlineLevel="0" r="72">
      <c r="A72" s="5" t="s">
        <f>=HYPERLINK("https://www.rossileiloes.com.br/lote/detalhe/271431", "127")</f>
      </c>
      <c r="B72" s="4" t="s">
        <f>=HYPERLINK("https://www.rossileiloes.com.br/lote/detalhe/271431", "22 pçs. Valvulas de aco inox marca SPX")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2.800,00</t>
        </is>
      </c>
      <c r="F72" s="4" t="inlineStr">
        <is>
          <t>250.00</t>
        </is>
      </c>
    </row>
    <row collapsed="false" customFormat="false" customHeight="false" hidden="false" ht="12.1" outlineLevel="0" r="73">
      <c r="A73" s="5" t="s">
        <f>=HYPERLINK("https://www.rossileiloes.com.br/lote/detalhe/271428", "128")</f>
      </c>
      <c r="B73" s="4" t="s">
        <f>=HYPERLINK("https://www.rossileiloes.com.br/lote/detalhe/271428", " Braco articulado com pe direito de poste de 3 mts diametro 30cmts")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1.300,00</t>
        </is>
      </c>
      <c r="F73" s="4" t="inlineStr">
        <is>
          <t>200.00</t>
        </is>
      </c>
    </row>
    <row collapsed="false" customFormat="false" customHeight="false" hidden="false" ht="12.1" outlineLevel="0" r="74">
      <c r="A74" s="5" t="s">
        <f>=HYPERLINK("https://www.rossileiloes.com.br/lote/detalhe/271427", "129")</f>
      </c>
      <c r="B74" s="4" t="s">
        <f>=HYPERLINK("https://www.rossileiloes.com.br/lote/detalhe/271427", " 2 Portões largura 3 mts x altura 1.8 mts...armação em tubo quadrado e tela galvanizada")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500,00</t>
        </is>
      </c>
      <c r="F74" s="4" t="inlineStr">
        <is>
          <t>100.00</t>
        </is>
      </c>
    </row>
    <row collapsed="false" customFormat="false" customHeight="false" hidden="false" ht="12.1" outlineLevel="0" r="75">
      <c r="A75" s="5" t="s">
        <f>=HYPERLINK("https://www.rossileiloes.com.br/lote/detalhe/271433", "132")</f>
      </c>
      <c r="B75" s="4" t="s">
        <f>=HYPERLINK("https://www.rossileiloes.com.br/lote/detalhe/271433", "10 unidades Corrimão de inox tubular comprimento aprox. 3 mts")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1.900,00</t>
        </is>
      </c>
      <c r="F75" s="4" t="inlineStr">
        <is>
          <t>100.00</t>
        </is>
      </c>
    </row>
    <row collapsed="false" customFormat="false" customHeight="false" hidden="false" ht="12.1" outlineLevel="0" r="76">
      <c r="A76" s="5" t="s">
        <f>=HYPERLINK("https://www.rossileiloes.com.br/lote/detalhe/271780", "134")</f>
      </c>
      <c r="B76" s="4" t="s">
        <f>=HYPERLINK("https://www.rossileiloes.com.br/lote/detalhe/271780", " Portao de ferro dimensao: comprimento 2.1x altura 2.1 mts com dois rodízios peso")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250,00</t>
        </is>
      </c>
      <c r="F76" s="4" t="inlineStr">
        <is>
          <t>50.00</t>
        </is>
      </c>
    </row>
    <row collapsed="false" customFormat="false" customHeight="false" hidden="false" ht="12.1" outlineLevel="0" r="77">
      <c r="A77" s="5" t="s">
        <f>=HYPERLINK("https://www.rossileiloes.com.br/lote/detalhe/271512", "136")</f>
      </c>
      <c r="B77" s="4" t="s">
        <f>=HYPERLINK("https://www.rossileiloes.com.br/lote/detalhe/271512", "01 unidade hidráulica Reservatorio 40 x 35 x 50 cmts aproximado")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600,00</t>
        </is>
      </c>
      <c r="F77" s="4" t="inlineStr">
        <is>
          <t>200.00</t>
        </is>
      </c>
    </row>
    <row collapsed="false" customFormat="false" customHeight="false" hidden="false" ht="12.1" outlineLevel="0" r="78">
      <c r="A78" s="5" t="s">
        <f>=HYPERLINK("https://www.rossileiloes.com.br/lote/detalhe/271782", "137")</f>
      </c>
      <c r="B78" s="4" t="s">
        <f>=HYPERLINK("https://www.rossileiloes.com.br/lote/detalhe/271782", "INVERSOR DE FREQUENCIA WEG  CFW 700  22v")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1.500,00</t>
        </is>
      </c>
      <c r="F78" s="4" t="inlineStr">
        <is>
          <t>250.00</t>
        </is>
      </c>
    </row>
    <row collapsed="false" customFormat="false" customHeight="false" hidden="false" ht="12.1" outlineLevel="0" r="79">
      <c r="A79" s="5" t="s">
        <f>=HYPERLINK("https://www.rossileiloes.com.br/lote/detalhe/271436", "138")</f>
      </c>
      <c r="B79" s="4" t="s">
        <f>=HYPERLINK("https://www.rossileiloes.com.br/lote/detalhe/271436", "EMBUTIDORA METALOGRAFICA")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1.200,00</t>
        </is>
      </c>
      <c r="F79" s="4" t="inlineStr">
        <is>
          <t>250.00</t>
        </is>
      </c>
    </row>
    <row collapsed="false" customFormat="false" customHeight="false" hidden="false" ht="12.1" outlineLevel="0" r="80">
      <c r="A80" s="5" t="s">
        <f>=HYPERLINK("https://www.rossileiloes.com.br/lote/detalhe/271437", "139")</f>
      </c>
      <c r="B80" s="4" t="s">
        <f>=HYPERLINK("https://www.rossileiloes.com.br/lote/detalhe/271437", "EMGATE")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100,00</t>
        </is>
      </c>
      <c r="F80" s="4" t="inlineStr">
        <is>
          <t>50.00</t>
        </is>
      </c>
    </row>
    <row collapsed="false" customFormat="false" customHeight="false" hidden="false" ht="12.1" outlineLevel="0" r="81">
      <c r="A81" s="5" t="s">
        <f>=HYPERLINK("https://www.rossileiloes.com.br/lote/detalhe/271438", "142")</f>
      </c>
      <c r="B81" s="4" t="s">
        <f>=HYPERLINK("https://www.rossileiloes.com.br/lote/detalhe/271438", "ESCADA DE FERRO DE ALUMÍNIO ALTURA 1,2 MTS X  ,070 LARGURA")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200,00</t>
        </is>
      </c>
      <c r="F81" s="4" t="inlineStr">
        <is>
          <t>50.00</t>
        </is>
      </c>
    </row>
    <row collapsed="false" customFormat="false" customHeight="false" hidden="false" ht="12.1" outlineLevel="0" r="82">
      <c r="A82" s="5" t="s">
        <f>=HYPERLINK("https://www.rossileiloes.com.br/lote/detalhe/271439", "143")</f>
      </c>
      <c r="B82" s="4" t="s">
        <f>=HYPERLINK("https://www.rossileiloes.com.br/lote/detalhe/271439", "02 CONTAINER PLASTICOS ( VERMELHO E AZUL)")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500,00</t>
        </is>
      </c>
      <c r="F82" s="4" t="inlineStr">
        <is>
          <t>50.00</t>
        </is>
      </c>
    </row>
    <row collapsed="false" customFormat="false" customHeight="false" hidden="false" ht="12.1" outlineLevel="0" r="83">
      <c r="A83" s="5" t="s">
        <f>=HYPERLINK("https://www.rossileiloes.com.br/lote/detalhe/271443", "145")</f>
      </c>
      <c r="B83" s="4" t="s">
        <f>=HYPERLINK("https://www.rossileiloes.com.br/lote/detalhe/271443", " AFIADORA MARCA SULAMERICA MODELO APFU 400 ANO 1985 ")</f>
      </c>
      <c r="C83" s="4" t="inlineStr">
        <is>
          <t>Não vendido</t>
        </is>
      </c>
      <c r="D83" s="4" t="inlineStr">
        <is>
          <t>0</t>
        </is>
      </c>
      <c r="E83" s="5" t="inlineStr">
        <is>
          <t>7.500,00</t>
        </is>
      </c>
      <c r="F83" s="4" t="inlineStr">
        <is>
          <t>350.00</t>
        </is>
      </c>
    </row>
    <row collapsed="false" customFormat="false" customHeight="false" hidden="false" ht="12.1" outlineLevel="0" r="84">
      <c r="A84" s="5" t="s">
        <f>=HYPERLINK("https://www.rossileiloes.com.br/lote/detalhe/271441", "146")</f>
      </c>
      <c r="B84" s="4" t="s">
        <f>=HYPERLINK("https://www.rossileiloes.com.br/lote/detalhe/271441", " GUINCHO HIDRÁULICO")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1.200,00</t>
        </is>
      </c>
      <c r="F84" s="4" t="inlineStr">
        <is>
          <t>200.00</t>
        </is>
      </c>
    </row>
    <row collapsed="false" customFormat="false" customHeight="false" hidden="false" ht="12.1" outlineLevel="0" r="85">
      <c r="A85" s="5" t="s">
        <f>=HYPERLINK("https://www.rossileiloes.com.br/lote/detalhe/271442", "147")</f>
      </c>
      <c r="B85" s="4" t="s">
        <f>=HYPERLINK("https://www.rossileiloes.com.br/lote/detalhe/271442", " CARRINHO PORTA FERRAMENTAS COM RODIZIOS 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300,00</t>
        </is>
      </c>
      <c r="F85" s="4" t="inlineStr">
        <is>
          <t>100.00</t>
        </is>
      </c>
    </row>
    <row collapsed="false" customFormat="false" customHeight="false" hidden="false" ht="12.1" outlineLevel="0" r="86">
      <c r="A86" s="5" t="s">
        <f>=HYPERLINK("https://www.rossileiloes.com.br/lote/detalhe/271445", "148")</f>
      </c>
      <c r="B86" s="4" t="s">
        <f>=HYPERLINK("https://www.rossileiloes.com.br/lote/detalhe/271445", " 02 UN. MANCAIS")</f>
      </c>
      <c r="C86" s="4" t="inlineStr">
        <is>
          <t>Não vendido</t>
        </is>
      </c>
      <c r="D86" s="4" t="inlineStr">
        <is>
          <t>0</t>
        </is>
      </c>
      <c r="E86" s="5" t="inlineStr">
        <is>
          <t>200,00</t>
        </is>
      </c>
      <c r="F86" s="4" t="inlineStr">
        <is>
          <t>50.00</t>
        </is>
      </c>
    </row>
    <row collapsed="false" customFormat="false" customHeight="false" hidden="false" ht="12.1" outlineLevel="0" r="87">
      <c r="A87" s="5" t="s">
        <f>=HYPERLINK("https://www.rossileiloes.com.br/lote/detalhe/271440", "149")</f>
      </c>
      <c r="B87" s="4" t="s">
        <f>=HYPERLINK("https://www.rossileiloes.com.br/lote/detalhe/271440", " MESA EM AÇO CARBONO DIMENSÕES 1.7MTS X 0,70MTS COM GAVETA")</f>
      </c>
      <c r="C87" s="4" t="inlineStr">
        <is>
          <t>Não vendido</t>
        </is>
      </c>
      <c r="D87" s="4" t="inlineStr">
        <is>
          <t>0</t>
        </is>
      </c>
      <c r="E87" s="5" t="inlineStr">
        <is>
          <t>300,00</t>
        </is>
      </c>
      <c r="F87" s="4" t="inlineStr">
        <is>
          <t>50.00</t>
        </is>
      </c>
    </row>
    <row collapsed="false" customFormat="false" customHeight="false" hidden="false" ht="12.1" outlineLevel="0" r="88">
      <c r="A88" s="5" t="s">
        <f>=HYPERLINK("https://www.rossileiloes.com.br/lote/detalhe/271784", "150")</f>
      </c>
      <c r="B88" s="4" t="s">
        <f>=HYPERLINK("https://www.rossileiloes.com.br/lote/detalhe/271784", " 02 UN GRIFOS NUMERO 18 E 24 - GEDORE")</f>
      </c>
      <c r="C88" s="4" t="inlineStr">
        <is>
          <t>Não vendido</t>
        </is>
      </c>
      <c r="D88" s="4" t="inlineStr">
        <is>
          <t>0</t>
        </is>
      </c>
      <c r="E88" s="5" t="inlineStr">
        <is>
          <t>200,00</t>
        </is>
      </c>
      <c r="F88" s="4" t="inlineStr">
        <is>
          <t>50.00</t>
        </is>
      </c>
    </row>
    <row collapsed="false" customFormat="false" customHeight="false" hidden="false" ht="12.1" outlineLevel="0" r="89">
      <c r="A89" s="5" t="s">
        <f>=HYPERLINK("https://www.rossileiloes.com.br/lote/detalhe/271783", "151")</f>
      </c>
      <c r="B89" s="4" t="s">
        <f>=HYPERLINK("https://www.rossileiloes.com.br/lote/detalhe/271783", " 02 UN CAPACETES PARA TRABALHO DE AMBIENTE DE JATEMAENTO")</f>
      </c>
      <c r="C89" s="4" t="inlineStr">
        <is>
          <t>Não vendido</t>
        </is>
      </c>
      <c r="D89" s="4" t="inlineStr">
        <is>
          <t>0</t>
        </is>
      </c>
      <c r="E89" s="5" t="inlineStr">
        <is>
          <t>200,00</t>
        </is>
      </c>
      <c r="F89" s="4" t="inlineStr">
        <is>
          <t>50.00</t>
        </is>
      </c>
    </row>
    <row collapsed="false" customFormat="false" customHeight="false" hidden="false" ht="12.1" outlineLevel="0" r="90">
      <c r="A90" s="5" t="s">
        <f>=HYPERLINK("https://www.rossileiloes.com.br/lote/detalhe/271444", "152")</f>
      </c>
      <c r="B90" s="4" t="s">
        <f>=HYPERLINK("https://www.rossileiloes.com.br/lote/detalhe/271444", " Aprox. 680 kg – Aço 4140 dimensões diâmetro 5 " x 16 " ( pesa 37 kg)")</f>
      </c>
      <c r="C90" s="4" t="inlineStr">
        <is>
          <t>Não vendido</t>
        </is>
      </c>
      <c r="D90" s="4" t="inlineStr">
        <is>
          <t>0</t>
        </is>
      </c>
      <c r="E90" s="5" t="inlineStr">
        <is>
          <t>1.500,00</t>
        </is>
      </c>
      <c r="F90" s="4" t="inlineStr">
        <is>
          <t>50.00</t>
        </is>
      </c>
    </row>
    <row collapsed="false" customFormat="false" customHeight="false" hidden="false" ht="12.1" outlineLevel="0" r="91">
      <c r="A91" s="5" t="s">
        <f>=HYPERLINK("https://www.rossileiloes.com.br/lote/detalhe/271446", "153")</f>
      </c>
      <c r="B91" s="4" t="s">
        <f>=HYPERLINK("https://www.rossileiloes.com.br/lote/detalhe/271446", "CARRINHO SUPORTE PARA COLETA DE LIXO")</f>
      </c>
      <c r="C91" s="4" t="inlineStr">
        <is>
          <t>Não vendido</t>
        </is>
      </c>
      <c r="D91" s="4" t="inlineStr">
        <is>
          <t>0</t>
        </is>
      </c>
      <c r="E91" s="5" t="inlineStr">
        <is>
          <t>150,00</t>
        </is>
      </c>
      <c r="F91" s="4" t="inlineStr">
        <is>
          <t>20.00</t>
        </is>
      </c>
    </row>
    <row collapsed="false" customFormat="false" customHeight="false" hidden="false" ht="12.1" outlineLevel="0" r="92">
      <c r="A92" s="5" t="s">
        <f>=HYPERLINK("https://www.rossileiloes.com.br/lote/detalhe/271447", "154")</f>
      </c>
      <c r="B92" s="4" t="s">
        <f>=HYPERLINK("https://www.rossileiloes.com.br/lote/detalhe/271447", "03 UN. CAIXAS METÁLICAS DIMENSÕES 1,0 MTS X 90 CMTS X 70 CMTS ALTURA  - COM TAMPA LATERAL")</f>
      </c>
      <c r="C92" s="4" t="inlineStr">
        <is>
          <t>Não vendido</t>
        </is>
      </c>
      <c r="D92" s="4" t="inlineStr">
        <is>
          <t>0</t>
        </is>
      </c>
      <c r="E92" s="5" t="inlineStr">
        <is>
          <t>500,00</t>
        </is>
      </c>
      <c r="F92" s="4" t="inlineStr">
        <is>
          <t>50.00</t>
        </is>
      </c>
    </row>
    <row collapsed="false" customFormat="false" customHeight="false" hidden="false" ht="12.1" outlineLevel="0" r="93">
      <c r="A93" s="5" t="s">
        <f>=HYPERLINK("https://www.rossileiloes.com.br/lote/detalhe/271452", "159")</f>
      </c>
      <c r="B93" s="4" t="s">
        <f>=HYPERLINK("https://www.rossileiloes.com.br/lote/detalhe/271452", " ESCADA DE FERRO COM PLATAFORMA - ALTURA 1,1 MTS X 80 CMTS DE LARGURA - 6 DEGRAIS")</f>
      </c>
      <c r="C93" s="4" t="inlineStr">
        <is>
          <t>Não vendido</t>
        </is>
      </c>
      <c r="D93" s="4" t="inlineStr">
        <is>
          <t>0</t>
        </is>
      </c>
      <c r="E93" s="5" t="inlineStr">
        <is>
          <t>650,00</t>
        </is>
      </c>
      <c r="F93" s="4" t="inlineStr">
        <is>
          <t>50.00</t>
        </is>
      </c>
    </row>
    <row collapsed="false" customFormat="false" customHeight="false" hidden="false" ht="12.1" outlineLevel="0" r="94">
      <c r="A94" s="5" t="s">
        <f>=HYPERLINK("https://www.rossileiloes.com.br/lote/detalhe/271467", "161")</f>
      </c>
      <c r="B94" s="4" t="s">
        <f>=HYPERLINK("https://www.rossileiloes.com.br/lote/detalhe/271467", " 2 MESAS EM FERRO/INOX DIMENSÃOES 90CM X 1,5 MTS.")</f>
      </c>
      <c r="C94" s="4" t="inlineStr">
        <is>
          <t>Não vendido</t>
        </is>
      </c>
      <c r="D94" s="4" t="inlineStr">
        <is>
          <t>0</t>
        </is>
      </c>
      <c r="E94" s="5" t="inlineStr">
        <is>
          <t>600,00</t>
        </is>
      </c>
      <c r="F94" s="4" t="inlineStr">
        <is>
          <t>50.00</t>
        </is>
      </c>
    </row>
    <row collapsed="false" customFormat="false" customHeight="false" hidden="false" ht="12.1" outlineLevel="0" r="95">
      <c r="A95" s="5" t="s">
        <f>=HYPERLINK("https://www.rossileiloes.com.br/lote/detalhe/271449", "162")</f>
      </c>
      <c r="B95" s="4" t="s">
        <f>=HYPERLINK("https://www.rossileiloes.com.br/lote/detalhe/271449", " APROX. 20 UN. MANÔMETROS EM AÇO INOX")</f>
      </c>
      <c r="C95" s="4" t="inlineStr">
        <is>
          <t>Não vendido</t>
        </is>
      </c>
      <c r="D95" s="4" t="inlineStr">
        <is>
          <t>0</t>
        </is>
      </c>
      <c r="E95" s="5" t="inlineStr">
        <is>
          <t>300,00</t>
        </is>
      </c>
      <c r="F95" s="4" t="inlineStr">
        <is>
          <t>50.00</t>
        </is>
      </c>
    </row>
    <row collapsed="false" customFormat="false" customHeight="false" hidden="false" ht="12.1" outlineLevel="0" r="96">
      <c r="A96" s="5" t="s">
        <f>=HYPERLINK("https://www.rossileiloes.com.br/lote/detalhe/271469", "163")</f>
      </c>
      <c r="B96" s="4" t="s">
        <f>=HYPERLINK("https://www.rossileiloes.com.br/lote/detalhe/271469", " BALANÇA ELETRÔNICA MARCA MICHELETTI CAPAC. 500 KG - NO ESTADO")</f>
      </c>
      <c r="C96" s="4" t="inlineStr">
        <is>
          <t>Não vendido</t>
        </is>
      </c>
      <c r="D96" s="4" t="inlineStr">
        <is>
          <t>0</t>
        </is>
      </c>
      <c r="E96" s="5" t="inlineStr">
        <is>
          <t>400,00</t>
        </is>
      </c>
      <c r="F96" s="4" t="inlineStr">
        <is>
          <t>50.00</t>
        </is>
      </c>
    </row>
    <row collapsed="false" customFormat="false" customHeight="false" hidden="false" ht="12.1" outlineLevel="0" r="97">
      <c r="A97" s="5" t="s">
        <f>=HYPERLINK("https://www.rossileiloes.com.br/lote/detalhe/271453", "165")</f>
      </c>
      <c r="B97" s="4" t="s">
        <f>=HYPERLINK("https://www.rossileiloes.com.br/lote/detalhe/271453", " 03 mesas em madeira maciça com revestimento de chapa de aço ( dimensões Aprox 1 MT x 2.5 Mts)")</f>
      </c>
      <c r="C97" s="4" t="inlineStr">
        <is>
          <t>Não vendido</t>
        </is>
      </c>
      <c r="D97" s="4" t="inlineStr">
        <is>
          <t>0</t>
        </is>
      </c>
      <c r="E97" s="5" t="inlineStr">
        <is>
          <t>900,00</t>
        </is>
      </c>
      <c r="F97" s="4" t="inlineStr">
        <is>
          <t>50.00</t>
        </is>
      </c>
    </row>
    <row collapsed="false" customFormat="false" customHeight="false" hidden="false" ht="12.1" outlineLevel="0" r="98">
      <c r="A98" s="5" t="s">
        <f>=HYPERLINK("https://www.rossileiloes.com.br/lote/detalhe/271466", "167")</f>
      </c>
      <c r="B98" s="4" t="s">
        <f>=HYPERLINK("https://www.rossileiloes.com.br/lote/detalhe/271466", " Mesa com esmeril com motor Weg sendo a mesa com 60 x 70 cmts")</f>
      </c>
      <c r="C98" s="4" t="inlineStr">
        <is>
          <t>Não vendido</t>
        </is>
      </c>
      <c r="D98" s="4" t="inlineStr">
        <is>
          <t>0</t>
        </is>
      </c>
      <c r="E98" s="5" t="inlineStr">
        <is>
          <t>400,00</t>
        </is>
      </c>
      <c r="F98" s="4" t="inlineStr">
        <is>
          <t>50.00</t>
        </is>
      </c>
    </row>
    <row collapsed="false" customFormat="false" customHeight="false" hidden="false" ht="12.1" outlineLevel="0" r="99">
      <c r="A99" s="5" t="s">
        <f>=HYPERLINK("https://www.rossileiloes.com.br/lote/detalhe/271456", "169")</f>
      </c>
      <c r="B99" s="4" t="s">
        <f>=HYPERLINK("https://www.rossileiloes.com.br/lote/detalhe/271456", " LAVA LOUÇA INDUSTRIAL ECOMAS MOD. 603 - POUCO USO")</f>
      </c>
      <c r="C99" s="4" t="inlineStr">
        <is>
          <t>Não vendido</t>
        </is>
      </c>
      <c r="D99" s="4" t="inlineStr">
        <is>
          <t>0</t>
        </is>
      </c>
      <c r="E99" s="5" t="inlineStr">
        <is>
          <t>10.000,00</t>
        </is>
      </c>
      <c r="F99" s="4" t="inlineStr">
        <is>
          <t>750.00</t>
        </is>
      </c>
    </row>
    <row collapsed="false" customFormat="false" customHeight="false" hidden="false" ht="12.1" outlineLevel="0" r="100">
      <c r="A100" s="5" t="s">
        <f>=HYPERLINK("https://www.rossileiloes.com.br/lote/detalhe/271462", "170")</f>
      </c>
      <c r="B100" s="4" t="s">
        <f>=HYPERLINK("https://www.rossileiloes.com.br/lote/detalhe/271462", " 03 UN TAMBORES PARA RODA M/BEZ - 10 FUROS")</f>
      </c>
      <c r="C100" s="4" t="inlineStr">
        <is>
          <t>Não vendido</t>
        </is>
      </c>
      <c r="D100" s="4" t="inlineStr">
        <is>
          <t>0</t>
        </is>
      </c>
      <c r="E100" s="5" t="inlineStr">
        <is>
          <t>700,00</t>
        </is>
      </c>
      <c r="F100" s="4" t="inlineStr">
        <is>
          <t>50.00</t>
        </is>
      </c>
    </row>
    <row collapsed="false" customFormat="false" customHeight="false" hidden="false" ht="12.1" outlineLevel="0" r="101">
      <c r="A101" s="5" t="s">
        <f>=HYPERLINK("https://www.rossileiloes.com.br/lote/detalhe/271450", "171")</f>
      </c>
      <c r="B101" s="4" t="s">
        <f>=HYPERLINK("https://www.rossileiloes.com.br/lote/detalhe/271450", " 02 TESOURAS  PARA CORTAR CHAPA")</f>
      </c>
      <c r="C101" s="4" t="inlineStr">
        <is>
          <t>Não vendido</t>
        </is>
      </c>
      <c r="D101" s="4" t="inlineStr">
        <is>
          <t>0</t>
        </is>
      </c>
      <c r="E101" s="5" t="inlineStr">
        <is>
          <t>450,00</t>
        </is>
      </c>
      <c r="F101" s="4" t="inlineStr">
        <is>
          <t>30.00</t>
        </is>
      </c>
    </row>
    <row collapsed="false" customFormat="false" customHeight="false" hidden="false" ht="12.1" outlineLevel="0" r="102">
      <c r="A102" s="5" t="s">
        <f>=HYPERLINK("https://www.rossileiloes.com.br/lote/detalhe/271457", "172")</f>
      </c>
      <c r="B102" s="4" t="s">
        <f>=HYPERLINK("https://www.rossileiloes.com.br/lote/detalhe/271457", " 25 PCs contendo motores , talha , bombas, redutores, furadeira aproximadamente 50 CV")</f>
      </c>
      <c r="C102" s="4" t="inlineStr">
        <is>
          <t>Não vendido</t>
        </is>
      </c>
      <c r="D102" s="4" t="inlineStr">
        <is>
          <t>0</t>
        </is>
      </c>
      <c r="E102" s="5" t="inlineStr">
        <is>
          <t>2.900,00</t>
        </is>
      </c>
      <c r="F102" s="4" t="inlineStr">
        <is>
          <t>100.00</t>
        </is>
      </c>
    </row>
    <row collapsed="false" customFormat="false" customHeight="false" hidden="false" ht="12.1" outlineLevel="0" r="103">
      <c r="A103" s="5" t="s">
        <f>=HYPERLINK("https://www.rossileiloes.com.br/lote/detalhe/271458", "173")</f>
      </c>
      <c r="B103" s="4" t="s">
        <f>=HYPERLINK("https://www.rossileiloes.com.br/lote/detalhe/271458", " 10 UN. PALLETES PLÁSTICOS - 1,2 X 1,00 MTS ")</f>
      </c>
      <c r="C103" s="4" t="inlineStr">
        <is>
          <t>Não vendido</t>
        </is>
      </c>
      <c r="D103" s="4" t="inlineStr">
        <is>
          <t>0</t>
        </is>
      </c>
      <c r="E103" s="5" t="inlineStr">
        <is>
          <t>800,00</t>
        </is>
      </c>
      <c r="F103" s="4" t="inlineStr">
        <is>
          <t>50.00</t>
        </is>
      </c>
    </row>
    <row collapsed="false" customFormat="false" customHeight="false" hidden="false" ht="12.1" outlineLevel="0" r="104">
      <c r="A104" s="5" t="s">
        <f>=HYPERLINK("https://www.rossileiloes.com.br/lote/detalhe/271454", "174")</f>
      </c>
      <c r="B104" s="4" t="s">
        <f>=HYPERLINK("https://www.rossileiloes.com.br/lote/detalhe/271454", " APROX. 90 UN. Caixas plásticas 40x 30 x 15 cmts de altura ")</f>
      </c>
      <c r="C104" s="4" t="inlineStr">
        <is>
          <t>Não vendido</t>
        </is>
      </c>
      <c r="D104" s="4" t="inlineStr">
        <is>
          <t>0</t>
        </is>
      </c>
      <c r="E104" s="5" t="inlineStr">
        <is>
          <t>300,00</t>
        </is>
      </c>
      <c r="F104" s="4" t="inlineStr">
        <is>
          <t>50.00</t>
        </is>
      </c>
    </row>
    <row collapsed="false" customFormat="false" customHeight="false" hidden="false" ht="12.1" outlineLevel="0" r="105">
      <c r="A105" s="5" t="s">
        <f>=HYPERLINK("https://www.rossileiloes.com.br/lote/detalhe/271463", "175")</f>
      </c>
      <c r="B105" s="4" t="s">
        <f>=HYPERLINK("https://www.rossileiloes.com.br/lote/detalhe/271463", " 2 cilindros de gás GLP p45 ,1 cilindro de oxigênio sendo de 10 mts  1 carrinho transportador")</f>
      </c>
      <c r="C105" s="4" t="inlineStr">
        <is>
          <t>Não vendido</t>
        </is>
      </c>
      <c r="D105" s="4" t="inlineStr">
        <is>
          <t>0</t>
        </is>
      </c>
      <c r="E105" s="5" t="inlineStr">
        <is>
          <t>2.500,00</t>
        </is>
      </c>
      <c r="F105" s="4" t="inlineStr">
        <is>
          <t>50.00</t>
        </is>
      </c>
    </row>
    <row collapsed="false" customFormat="false" customHeight="false" hidden="false" ht="12.1" outlineLevel="0" r="106">
      <c r="A106" s="5" t="s">
        <f>=HYPERLINK("https://www.rossileiloes.com.br/lote/detalhe/271473", "177")</f>
      </c>
      <c r="B106" s="4" t="s">
        <f>=HYPERLINK("https://www.rossileiloes.com.br/lote/detalhe/271473", " 5 paletes de contenção dimensões dimensões internas 1.25 x 1.25 mts")</f>
      </c>
      <c r="C106" s="4" t="inlineStr">
        <is>
          <t>Não vendido</t>
        </is>
      </c>
      <c r="D106" s="4" t="inlineStr">
        <is>
          <t>0</t>
        </is>
      </c>
      <c r="E106" s="5" t="inlineStr">
        <is>
          <t>900,00</t>
        </is>
      </c>
      <c r="F106" s="4" t="inlineStr">
        <is>
          <t>50.00</t>
        </is>
      </c>
    </row>
    <row collapsed="false" customFormat="false" customHeight="false" hidden="false" ht="12.1" outlineLevel="0" r="107">
      <c r="A107" s="5" t="s">
        <f>=HYPERLINK("https://www.rossileiloes.com.br/lote/detalhe/271461", "178")</f>
      </c>
      <c r="B107" s="4" t="s">
        <f>=HYPERLINK("https://www.rossileiloes.com.br/lote/detalhe/271461", " Ralo em ferro fundido 25 PCs dimensões 1.0 MT x 20 cmts largura")</f>
      </c>
      <c r="C107" s="4" t="inlineStr">
        <is>
          <t>Não vendido</t>
        </is>
      </c>
      <c r="D107" s="4" t="inlineStr">
        <is>
          <t>0</t>
        </is>
      </c>
      <c r="E107" s="5" t="inlineStr">
        <is>
          <t>400,00</t>
        </is>
      </c>
      <c r="F107" s="4" t="inlineStr">
        <is>
          <t>50.00</t>
        </is>
      </c>
    </row>
    <row collapsed="false" customFormat="false" customHeight="false" hidden="false" ht="12.1" outlineLevel="0" r="108">
      <c r="A108" s="5" t="s">
        <f>=HYPERLINK("https://www.rossileiloes.com.br/lote/detalhe/271472", "180")</f>
      </c>
      <c r="B108" s="4" t="s">
        <f>=HYPERLINK("https://www.rossileiloes.com.br/lote/detalhe/271472", " 03 UN. Exaustor de névoa marca Dellbro modelo 595")</f>
      </c>
      <c r="C108" s="4" t="inlineStr">
        <is>
          <t>Não vendido</t>
        </is>
      </c>
      <c r="D108" s="4" t="inlineStr">
        <is>
          <t>0</t>
        </is>
      </c>
      <c r="E108" s="5" t="inlineStr">
        <is>
          <t>5.500,00</t>
        </is>
      </c>
      <c r="F108" s="4" t="inlineStr">
        <is>
          <t>500.00</t>
        </is>
      </c>
    </row>
    <row collapsed="false" customFormat="false" customHeight="false" hidden="false" ht="12.1" outlineLevel="0" r="109">
      <c r="A109" s="5" t="s">
        <f>=HYPERLINK("https://www.rossileiloes.com.br/lote/detalhe/271479", "181")</f>
      </c>
      <c r="B109" s="4" t="s">
        <f>=HYPERLINK("https://www.rossileiloes.com.br/lote/detalhe/271479", "Aprox.17 conjuntos de ar condicionado Split e K7:")</f>
      </c>
      <c r="C109" s="4" t="inlineStr">
        <is>
          <t>Não vendido</t>
        </is>
      </c>
      <c r="D109" s="4" t="inlineStr">
        <is>
          <t>0</t>
        </is>
      </c>
      <c r="E109" s="5" t="inlineStr">
        <is>
          <t>15.000,00</t>
        </is>
      </c>
      <c r="F109" s="4" t="inlineStr">
        <is>
          <t>1000.00</t>
        </is>
      </c>
    </row>
    <row collapsed="false" customFormat="false" customHeight="false" hidden="false" ht="12.1" outlineLevel="0" r="110">
      <c r="A110" s="5" t="s">
        <f>=HYPERLINK("https://www.rossileiloes.com.br/lote/detalhe/271464", "183")</f>
      </c>
      <c r="B110" s="4" t="s">
        <f>=HYPERLINK("https://www.rossileiloes.com.br/lote/detalhe/271464", " Cavalete com roldana superior ")</f>
      </c>
      <c r="C110" s="4" t="inlineStr">
        <is>
          <t>Não vendido</t>
        </is>
      </c>
      <c r="D110" s="4" t="inlineStr">
        <is>
          <t>0</t>
        </is>
      </c>
      <c r="E110" s="5" t="inlineStr">
        <is>
          <t>200,00</t>
        </is>
      </c>
      <c r="F110" s="4" t="inlineStr">
        <is>
          <t>50.00</t>
        </is>
      </c>
    </row>
    <row collapsed="false" customFormat="false" customHeight="false" hidden="false" ht="12.1" outlineLevel="0" r="111">
      <c r="A111" s="5" t="s">
        <f>=HYPERLINK("https://www.rossileiloes.com.br/lote/detalhe/271470", "184")</f>
      </c>
      <c r="B111" s="4" t="s">
        <f>=HYPERLINK("https://www.rossileiloes.com.br/lote/detalhe/271470", " Aprox. 1.000 kg Material para desmonte ( garimpo)")</f>
      </c>
      <c r="C111" s="4" t="inlineStr">
        <is>
          <t>Não vendido</t>
        </is>
      </c>
      <c r="D111" s="4" t="inlineStr">
        <is>
          <t>0</t>
        </is>
      </c>
      <c r="E111" s="5" t="inlineStr">
        <is>
          <t>2.500,00</t>
        </is>
      </c>
      <c r="F111" s="4" t="inlineStr">
        <is>
          <t>100.00</t>
        </is>
      </c>
    </row>
    <row collapsed="false" customFormat="false" customHeight="false" hidden="false" ht="12.1" outlineLevel="0" r="112">
      <c r="A112" s="5" t="s">
        <f>=HYPERLINK("https://www.rossileiloes.com.br/lote/detalhe/271460", "187")</f>
      </c>
      <c r="B112" s="4" t="s">
        <f>=HYPERLINK("https://www.rossileiloes.com.br/lote/detalhe/271460", " Exaustor diâmetro interno 70 cmts c motor de 1.5 CV")</f>
      </c>
      <c r="C112" s="4" t="inlineStr">
        <is>
          <t>Não vendido</t>
        </is>
      </c>
      <c r="D112" s="4" t="inlineStr">
        <is>
          <t>0</t>
        </is>
      </c>
      <c r="E112" s="5" t="inlineStr">
        <is>
          <t>500,00</t>
        </is>
      </c>
      <c r="F112" s="4" t="inlineStr">
        <is>
          <t>30.00</t>
        </is>
      </c>
    </row>
    <row collapsed="false" customFormat="false" customHeight="false" hidden="false" ht="12.1" outlineLevel="0" r="113">
      <c r="A113" s="5" t="s">
        <f>=HYPERLINK("https://www.rossileiloes.com.br/lote/detalhe/271471", "188")</f>
      </c>
      <c r="B113" s="4" t="s">
        <f>=HYPERLINK("https://www.rossileiloes.com.br/lote/detalhe/271471", " 44 PCs Aprox 210 kg - Retalhos de aço inox 304 , espessura de 1.7 mmm x largura 25 cm x 150 cm largura ")</f>
      </c>
      <c r="C113" s="4" t="inlineStr">
        <is>
          <t>Não vendido</t>
        </is>
      </c>
      <c r="D113" s="4" t="inlineStr">
        <is>
          <t>0</t>
        </is>
      </c>
      <c r="E113" s="5" t="inlineStr">
        <is>
          <t>1.500,00</t>
        </is>
      </c>
      <c r="F113" s="4" t="inlineStr">
        <is>
          <t>50.00</t>
        </is>
      </c>
    </row>
    <row collapsed="false" customFormat="false" customHeight="false" hidden="false" ht="12.1" outlineLevel="0" r="114">
      <c r="A114" s="5" t="s">
        <f>=HYPERLINK("https://www.rossileiloes.com.br/lote/detalhe/271451", "192")</f>
      </c>
      <c r="B114" s="4" t="s">
        <f>=HYPERLINK("https://www.rossileiloes.com.br/lote/detalhe/271451", " 9 prateleiras sendo : 1 ( 0,90 x 0,30 x 2,0 mts altura) 1 ( 0,90 x 0,60 x 1,60 mts altura ) , 2 com 0,90x 0,60 x 1.6 mts de altura- , 1 com 0,90 x 0,60 x 2,0 mts de altura , 2 com 0,60 x 0,90 x 1,30 mts de altura , 2 com 0,50 x 1 ,0 x 2,0 mts de altura . 3 arquivos de aço com 3 gaveta , 30 cadeiras")</f>
      </c>
      <c r="C114" s="4" t="inlineStr">
        <is>
          <t>Não vendido</t>
        </is>
      </c>
      <c r="D114" s="4" t="inlineStr">
        <is>
          <t>0</t>
        </is>
      </c>
      <c r="E114" s="5" t="inlineStr">
        <is>
          <t>2.900,00</t>
        </is>
      </c>
      <c r="F114" s="4" t="inlineStr">
        <is>
          <t>100.00</t>
        </is>
      </c>
    </row>
    <row collapsed="false" customFormat="false" customHeight="false" hidden="false" ht="12.1" outlineLevel="0" r="115">
      <c r="A115" s="5" t="s">
        <f>=HYPERLINK("https://www.rossileiloes.com.br/lote/detalhe/271474", "193")</f>
      </c>
      <c r="B115" s="4" t="s">
        <f>=HYPERLINK("https://www.rossileiloes.com.br/lote/detalhe/271474", " 06 caixas metálicas " pazine" sendo 02 com dimensão : 1.0 x 1.6 x 0,60 mts de altura , 02 com dimensões 0,80 x 1,0 x 0,50 mts de altura , 02 sendo 0,60 x 0,80 x 0,50 mts de altura")</f>
      </c>
      <c r="C115" s="4" t="inlineStr">
        <is>
          <t>Não vendido</t>
        </is>
      </c>
      <c r="D115" s="4" t="inlineStr">
        <is>
          <t>0</t>
        </is>
      </c>
      <c r="E115" s="5" t="inlineStr">
        <is>
          <t>1.900,00</t>
        </is>
      </c>
      <c r="F115" s="4" t="inlineStr">
        <is>
          <t>100.00</t>
        </is>
      </c>
    </row>
    <row collapsed="false" customFormat="false" customHeight="false" hidden="false" ht="12.1" outlineLevel="0" r="116">
      <c r="A116" s="5" t="s">
        <f>=HYPERLINK("https://www.rossileiloes.com.br/lote/detalhe/271477", "194")</f>
      </c>
      <c r="B116" s="4" t="s">
        <f>=HYPERLINK("https://www.rossileiloes.com.br/lote/detalhe/271477", " 25 eletrocalhas ( aba de 10 x 10 cmts x 3,0 mts )")</f>
      </c>
      <c r="C116" s="4" t="inlineStr">
        <is>
          <t>Não vendido</t>
        </is>
      </c>
      <c r="D116" s="4" t="inlineStr">
        <is>
          <t>0</t>
        </is>
      </c>
      <c r="E116" s="5" t="inlineStr">
        <is>
          <t>700,00</t>
        </is>
      </c>
      <c r="F116" s="4" t="inlineStr">
        <is>
          <t>50.00</t>
        </is>
      </c>
    </row>
    <row collapsed="false" customFormat="false" customHeight="false" hidden="false" ht="12.1" outlineLevel="0" r="117">
      <c r="A117" s="5" t="s">
        <f>=HYPERLINK("https://www.rossileiloes.com.br/lote/detalhe/271480", "195")</f>
      </c>
      <c r="B117" s="4" t="s">
        <f>=HYPERLINK("https://www.rossileiloes.com.br/lote/detalhe/271480", " Cerca em arame de aco. Com 2,0 mts de altura aproximadamente 300 kg / 30 mts")</f>
      </c>
      <c r="C117" s="4" t="inlineStr">
        <is>
          <t>Não vendido</t>
        </is>
      </c>
      <c r="D117" s="4" t="inlineStr">
        <is>
          <t>0</t>
        </is>
      </c>
      <c r="E117" s="5" t="inlineStr">
        <is>
          <t>700,00</t>
        </is>
      </c>
      <c r="F117" s="4" t="inlineStr">
        <is>
          <t>50.00</t>
        </is>
      </c>
    </row>
    <row collapsed="false" customFormat="false" customHeight="false" hidden="false" ht="12.1" outlineLevel="0" r="118">
      <c r="A118" s="5" t="s">
        <f>=HYPERLINK("https://www.rossileiloes.com.br/lote/detalhe/271468", "196")</f>
      </c>
      <c r="B118" s="4" t="s">
        <f>=HYPERLINK("https://www.rossileiloes.com.br/lote/detalhe/271468", " Prensinha hidráulica manual , sendo que acompanha uma mesa de aço")</f>
      </c>
      <c r="C118" s="4" t="inlineStr">
        <is>
          <t>Não vendido</t>
        </is>
      </c>
      <c r="D118" s="4" t="inlineStr">
        <is>
          <t>0</t>
        </is>
      </c>
      <c r="E118" s="5" t="inlineStr">
        <is>
          <t>700,00</t>
        </is>
      </c>
      <c r="F118" s="4" t="inlineStr">
        <is>
          <t>30.00</t>
        </is>
      </c>
    </row>
    <row collapsed="false" customFormat="false" customHeight="false" hidden="false" ht="12.1" outlineLevel="0" r="119">
      <c r="A119" s="5" t="s">
        <f>=HYPERLINK("https://www.rossileiloes.com.br/lote/detalhe/271465", "197")</f>
      </c>
      <c r="B119" s="4" t="s">
        <f>=HYPERLINK("https://www.rossileiloes.com.br/lote/detalhe/271465", " 05 ar condicionado de parede , funcionando")</f>
      </c>
      <c r="C119" s="4" t="inlineStr">
        <is>
          <t>Não vendido</t>
        </is>
      </c>
      <c r="D119" s="4" t="inlineStr">
        <is>
          <t>0</t>
        </is>
      </c>
      <c r="E119" s="5" t="inlineStr">
        <is>
          <t>1.500,00</t>
        </is>
      </c>
      <c r="F119" s="4" t="inlineStr">
        <is>
          <t>50.00</t>
        </is>
      </c>
    </row>
    <row collapsed="false" customFormat="false" customHeight="false" hidden="false" ht="12.1" outlineLevel="0" r="120">
      <c r="A120" s="5" t="s">
        <f>=HYPERLINK("https://www.rossileiloes.com.br/lote/detalhe/271478", "198")</f>
      </c>
      <c r="B120" s="4" t="s">
        <f>=HYPERLINK("https://www.rossileiloes.com.br/lote/detalhe/271478", " Prensinha hidráulica manual curso 200mm , acompanha uma mesa")</f>
      </c>
      <c r="C120" s="4" t="inlineStr">
        <is>
          <t>Não vendido</t>
        </is>
      </c>
      <c r="D120" s="4" t="inlineStr">
        <is>
          <t>0</t>
        </is>
      </c>
      <c r="E120" s="5" t="inlineStr">
        <is>
          <t>700,00</t>
        </is>
      </c>
      <c r="F120" s="4" t="inlineStr">
        <is>
          <t>50.00</t>
        </is>
      </c>
    </row>
    <row collapsed="false" customFormat="false" customHeight="false" hidden="false" ht="12.1" outlineLevel="0" r="121">
      <c r="A121" s="5" t="s">
        <f>=HYPERLINK("https://www.rossileiloes.com.br/lote/detalhe/271785", "199")</f>
      </c>
      <c r="B121" s="4" t="s">
        <f>=HYPERLINK("https://www.rossileiloes.com.br/lote/detalhe/271785", " 01 Motor de arranque Perkins 12 volts e um arternador Cummins 12 volts")</f>
      </c>
      <c r="C121" s="4" t="inlineStr">
        <is>
          <t>Não vendido</t>
        </is>
      </c>
      <c r="D121" s="4" t="inlineStr">
        <is>
          <t>0</t>
        </is>
      </c>
      <c r="E121" s="5" t="inlineStr">
        <is>
          <t>750,00</t>
        </is>
      </c>
      <c r="F121" s="4" t="inlineStr">
        <is>
          <t>50.00</t>
        </is>
      </c>
    </row>
    <row collapsed="false" customFormat="false" customHeight="false" hidden="false" ht="12.1" outlineLevel="0" r="122">
      <c r="A122" s="5" t="s">
        <f>=HYPERLINK("https://www.rossileiloes.com.br/lote/detalhe/271475", "200")</f>
      </c>
      <c r="B122" s="4" t="s">
        <f>=HYPERLINK("https://www.rossileiloes.com.br/lote/detalhe/271475", " Exaustor marca Higrotec, vazão 600 m3/ hr com motor Weg de 2 cv")</f>
      </c>
      <c r="C122" s="4" t="inlineStr">
        <is>
          <t>Não vendido</t>
        </is>
      </c>
      <c r="D122" s="4" t="inlineStr">
        <is>
          <t>0</t>
        </is>
      </c>
      <c r="E122" s="5" t="inlineStr">
        <is>
          <t>400,00</t>
        </is>
      </c>
      <c r="F122" s="4" t="inlineStr">
        <is>
          <t>50.00</t>
        </is>
      </c>
    </row>
    <row collapsed="false" customFormat="false" customHeight="false" hidden="false" ht="12.1" outlineLevel="0" r="123">
      <c r="A123" s="5" t="s">
        <f>=HYPERLINK("https://www.rossileiloes.com.br/lote/detalhe/271459", "203")</f>
      </c>
      <c r="B123" s="4" t="s">
        <f>=HYPERLINK("https://www.rossileiloes.com.br/lote/detalhe/271459", " Estabilizador de voltagem 30 kw")</f>
      </c>
      <c r="C123" s="4" t="inlineStr">
        <is>
          <t>Não vendido</t>
        </is>
      </c>
      <c r="D123" s="4" t="inlineStr">
        <is>
          <t>0</t>
        </is>
      </c>
      <c r="E123" s="5" t="inlineStr">
        <is>
          <t>1.500,00</t>
        </is>
      </c>
      <c r="F123" s="4" t="inlineStr">
        <is>
          <t>50.00</t>
        </is>
      </c>
    </row>
    <row collapsed="false" customFormat="false" customHeight="false" hidden="false" ht="12.1" outlineLevel="0" r="124">
      <c r="A124" s="5" t="s">
        <f>=HYPERLINK("https://www.rossileiloes.com.br/lote/detalhe/271476", "204")</f>
      </c>
      <c r="B124" s="4" t="s">
        <f>=HYPERLINK("https://www.rossileiloes.com.br/lote/detalhe/271476", " Freezer horizontal metalfrio largura 0,60 x 1.6 mts. ")</f>
      </c>
      <c r="C124" s="4" t="inlineStr">
        <is>
          <t>Não vendido</t>
        </is>
      </c>
      <c r="D124" s="4" t="inlineStr">
        <is>
          <t>0</t>
        </is>
      </c>
      <c r="E124" s="5" t="inlineStr">
        <is>
          <t>950,00</t>
        </is>
      </c>
      <c r="F124" s="4" t="inlineStr">
        <is>
          <t>50.00</t>
        </is>
      </c>
    </row>
    <row collapsed="false" customFormat="false" customHeight="false" hidden="false" ht="12.1" outlineLevel="0" r="125">
      <c r="A125" s="5" t="s">
        <f>=HYPERLINK("https://www.rossileiloes.com.br/lote/detalhe/271789", "205")</f>
      </c>
      <c r="B125" s="4" t="s">
        <f>=HYPERLINK("https://www.rossileiloes.com.br/lote/detalhe/271789", " Paquímetro mitutoyo 600 mm usado ")</f>
      </c>
      <c r="C125" s="4" t="inlineStr">
        <is>
          <t>Não vendido</t>
        </is>
      </c>
      <c r="D125" s="4" t="inlineStr">
        <is>
          <t>0</t>
        </is>
      </c>
      <c r="E125" s="5" t="inlineStr">
        <is>
          <t>1.000,00</t>
        </is>
      </c>
      <c r="F125" s="4" t="inlineStr">
        <is>
          <t>100.00</t>
        </is>
      </c>
    </row>
    <row collapsed="false" customFormat="false" customHeight="false" hidden="false" ht="12.1" outlineLevel="0" r="126">
      <c r="A126" s="5" t="s">
        <f>=HYPERLINK("https://www.rossileiloes.com.br/lote/detalhe/271482", "206")</f>
      </c>
      <c r="B126" s="4" t="s">
        <f>=HYPERLINK("https://www.rossileiloes.com.br/lote/detalhe/271482", " Traçador de altura mitutoyo. 600mmm")</f>
      </c>
      <c r="C126" s="4" t="inlineStr">
        <is>
          <t>Não vendido</t>
        </is>
      </c>
      <c r="D126" s="4" t="inlineStr">
        <is>
          <t>0</t>
        </is>
      </c>
      <c r="E126" s="5" t="inlineStr">
        <is>
          <t>800,00</t>
        </is>
      </c>
      <c r="F126" s="4" t="inlineStr">
        <is>
          <t>100.00</t>
        </is>
      </c>
    </row>
    <row collapsed="false" customFormat="false" customHeight="false" hidden="false" ht="12.1" outlineLevel="0" r="127">
      <c r="A127" s="5" t="s">
        <f>=HYPERLINK("https://www.rossileiloes.com.br/lote/detalhe/271786", "207")</f>
      </c>
      <c r="B127" s="4" t="s">
        <f>=HYPERLINK("https://www.rossileiloes.com.br/lote/detalhe/271786", " Inversor Power 2HP 380/ 480 V")</f>
      </c>
      <c r="C127" s="4" t="inlineStr">
        <is>
          <t>Não vendido</t>
        </is>
      </c>
      <c r="D127" s="4" t="inlineStr">
        <is>
          <t>0</t>
        </is>
      </c>
      <c r="E127" s="5" t="inlineStr">
        <is>
          <t>1.900,00</t>
        </is>
      </c>
      <c r="F127" s="4" t="inlineStr">
        <is>
          <t>100.00</t>
        </is>
      </c>
    </row>
    <row collapsed="false" customFormat="false" customHeight="false" hidden="false" ht="12.1" outlineLevel="0" r="128">
      <c r="A128" s="5" t="s">
        <f>=HYPERLINK("https://www.rossileiloes.com.br/lote/detalhe/271488", "208")</f>
      </c>
      <c r="B128" s="4" t="s">
        <f>=HYPERLINK("https://www.rossileiloes.com.br/lote/detalhe/271488", " 2 Inversores Marca "SEW" 8.8 Kva. 230 v")</f>
      </c>
      <c r="C128" s="4" t="inlineStr">
        <is>
          <t>Não vendido</t>
        </is>
      </c>
      <c r="D128" s="4" t="inlineStr">
        <is>
          <t>0</t>
        </is>
      </c>
      <c r="E128" s="5" t="inlineStr">
        <is>
          <t>4.500,00</t>
        </is>
      </c>
      <c r="F128" s="4" t="inlineStr">
        <is>
          <t>100.00</t>
        </is>
      </c>
    </row>
    <row collapsed="false" customFormat="false" customHeight="false" hidden="false" ht="12.1" outlineLevel="0" r="129">
      <c r="A129" s="5" t="s">
        <f>=HYPERLINK("https://www.rossileiloes.com.br/lote/detalhe/271484", "209")</f>
      </c>
      <c r="B129" s="4" t="s">
        <f>=HYPERLINK("https://www.rossileiloes.com.br/lote/detalhe/271484", " Inversor Danfos. 60 HP. 480 V")</f>
      </c>
      <c r="C129" s="4" t="inlineStr">
        <is>
          <t>Não vendido</t>
        </is>
      </c>
      <c r="D129" s="4" t="inlineStr">
        <is>
          <t>0</t>
        </is>
      </c>
      <c r="E129" s="5" t="inlineStr">
        <is>
          <t>3.900,00</t>
        </is>
      </c>
      <c r="F129" s="4" t="inlineStr">
        <is>
          <t>100.00</t>
        </is>
      </c>
    </row>
    <row collapsed="false" customFormat="false" customHeight="false" hidden="false" ht="12.1" outlineLevel="0" r="130">
      <c r="A130" s="5" t="s">
        <f>=HYPERLINK("https://www.rossileiloes.com.br/lote/detalhe/271493", "210")</f>
      </c>
      <c r="B130" s="4" t="s">
        <f>=HYPERLINK("https://www.rossileiloes.com.br/lote/detalhe/271493", " Inversor de frequência " Danfos " 5HP 480 V")</f>
      </c>
      <c r="C130" s="4" t="inlineStr">
        <is>
          <t>Não vendido</t>
        </is>
      </c>
      <c r="D130" s="4" t="inlineStr">
        <is>
          <t>0</t>
        </is>
      </c>
      <c r="E130" s="5" t="inlineStr">
        <is>
          <t>900,00</t>
        </is>
      </c>
      <c r="F130" s="4" t="inlineStr">
        <is>
          <t>100.00</t>
        </is>
      </c>
    </row>
    <row collapsed="false" customFormat="false" customHeight="false" hidden="false" ht="12.1" outlineLevel="0" r="131">
      <c r="A131" s="5" t="s">
        <f>=HYPERLINK("https://www.rossileiloes.com.br/lote/detalhe/271491", "211")</f>
      </c>
      <c r="B131" s="4" t="s">
        <f>=HYPERLINK("https://www.rossileiloes.com.br/lote/detalhe/271491", " Inversor de frequência marca "SEW" 10 HP 380/ 480 v")</f>
      </c>
      <c r="C131" s="4" t="inlineStr">
        <is>
          <t>Não vendido</t>
        </is>
      </c>
      <c r="D131" s="4" t="inlineStr">
        <is>
          <t>0</t>
        </is>
      </c>
      <c r="E131" s="5" t="inlineStr">
        <is>
          <t>1.500,00</t>
        </is>
      </c>
      <c r="F131" s="4" t="inlineStr">
        <is>
          <t>100.00</t>
        </is>
      </c>
    </row>
    <row collapsed="false" customFormat="false" customHeight="false" hidden="false" ht="12.1" outlineLevel="0" r="132">
      <c r="A132" s="5" t="s">
        <f>=HYPERLINK("https://www.rossileiloes.com.br/lote/detalhe/271486", "212")</f>
      </c>
      <c r="B132" s="4" t="s">
        <f>=HYPERLINK("https://www.rossileiloes.com.br/lote/detalhe/271486", " Drive marca " ABB ".")</f>
      </c>
      <c r="C132" s="4" t="inlineStr">
        <is>
          <t>Não vendido</t>
        </is>
      </c>
      <c r="D132" s="4" t="inlineStr">
        <is>
          <t>0</t>
        </is>
      </c>
      <c r="E132" s="5" t="inlineStr">
        <is>
          <t>850,00</t>
        </is>
      </c>
      <c r="F132" s="4" t="inlineStr">
        <is>
          <t>100.00</t>
        </is>
      </c>
    </row>
    <row collapsed="false" customFormat="false" customHeight="false" hidden="false" ht="12.1" outlineLevel="0" r="133">
      <c r="A133" s="5" t="s">
        <f>=HYPERLINK("https://www.rossileiloes.com.br/lote/detalhe/271485", "215")</f>
      </c>
      <c r="B133" s="4" t="s">
        <f>=HYPERLINK("https://www.rossileiloes.com.br/lote/detalhe/271485", " Estufa marca " metra " ate 200 graus dimensões ( 50 x 50 x 50 cmts )")</f>
      </c>
      <c r="C133" s="4" t="inlineStr">
        <is>
          <t>Não vendido</t>
        </is>
      </c>
      <c r="D133" s="4" t="inlineStr">
        <is>
          <t>0</t>
        </is>
      </c>
      <c r="E133" s="5" t="inlineStr">
        <is>
          <t>340,00</t>
        </is>
      </c>
      <c r="F133" s="4" t="inlineStr">
        <is>
          <t>50.00</t>
        </is>
      </c>
    </row>
    <row collapsed="false" customFormat="false" customHeight="false" hidden="false" ht="12.1" outlineLevel="0" r="134">
      <c r="A134" s="5" t="s">
        <f>=HYPERLINK("https://www.rossileiloes.com.br/lote/detalhe/271481", "216")</f>
      </c>
      <c r="B134" s="4" t="s">
        <f>=HYPERLINK("https://www.rossileiloes.com.br/lote/detalhe/271481", " 4 motores de arranque sendo; 2 peças 24 vts e 2 peças 12 vts")</f>
      </c>
      <c r="C134" s="4" t="inlineStr">
        <is>
          <t>Não vendido</t>
        </is>
      </c>
      <c r="D134" s="4" t="inlineStr">
        <is>
          <t>0</t>
        </is>
      </c>
      <c r="E134" s="5" t="inlineStr">
        <is>
          <t>1.900,00</t>
        </is>
      </c>
      <c r="F134" s="4" t="inlineStr">
        <is>
          <t>100.00</t>
        </is>
      </c>
    </row>
    <row collapsed="false" customFormat="false" customHeight="false" hidden="false" ht="12.1" outlineLevel="0" r="135">
      <c r="A135" s="5" t="s">
        <f>=HYPERLINK("https://www.rossileiloes.com.br/lote/detalhe/271787", "217")</f>
      </c>
      <c r="B135" s="4" t="s">
        <f>=HYPERLINK("https://www.rossileiloes.com.br/lote/detalhe/271787", " 08 un. Chave contatora Schneider tripolar modelo LC 1F 115")</f>
      </c>
      <c r="C135" s="4" t="inlineStr">
        <is>
          <t>Vendido</t>
        </is>
      </c>
      <c r="D135" s="4" t="inlineStr">
        <is>
          <t>1</t>
        </is>
      </c>
      <c r="E135" s="5" t="inlineStr">
        <is>
          <t>2.900,00</t>
        </is>
      </c>
      <c r="F135" s="4" t="inlineStr">
        <is>
          <t>100.00</t>
        </is>
      </c>
    </row>
    <row collapsed="false" customFormat="false" customHeight="false" hidden="false" ht="12.1" outlineLevel="0" r="136">
      <c r="A136" s="5" t="s">
        <f>=HYPERLINK("https://www.rossileiloes.com.br/lote/detalhe/271483", "218")</f>
      </c>
      <c r="B136" s="4" t="s">
        <f>=HYPERLINK("https://www.rossileiloes.com.br/lote/detalhe/271483", " Tripé em.aluminio reforçado altura 2.5 mts")</f>
      </c>
      <c r="C136" s="4" t="inlineStr">
        <is>
          <t>Não vendido</t>
        </is>
      </c>
      <c r="D136" s="4" t="inlineStr">
        <is>
          <t>0</t>
        </is>
      </c>
      <c r="E136" s="5" t="inlineStr">
        <is>
          <t>350,00</t>
        </is>
      </c>
      <c r="F136" s="4" t="inlineStr">
        <is>
          <t>50.00</t>
        </is>
      </c>
    </row>
    <row collapsed="false" customFormat="false" customHeight="false" hidden="false" ht="12.1" outlineLevel="0" r="137">
      <c r="A137" s="5" t="s">
        <f>=HYPERLINK("https://www.rossileiloes.com.br/lote/detalhe/271487", "219")</f>
      </c>
      <c r="B137" s="4" t="s">
        <f>=HYPERLINK("https://www.rossileiloes.com.br/lote/detalhe/271487", " 20 Lep tops marca Dell , necessário reparos teclado e monitor")</f>
      </c>
      <c r="C137" s="4" t="inlineStr">
        <is>
          <t>Não vendido</t>
        </is>
      </c>
      <c r="D137" s="4" t="inlineStr">
        <is>
          <t>0</t>
        </is>
      </c>
      <c r="E137" s="5" t="inlineStr">
        <is>
          <t>11.000,00</t>
        </is>
      </c>
      <c r="F137" s="4" t="inlineStr">
        <is>
          <t>100.00</t>
        </is>
      </c>
    </row>
    <row collapsed="false" customFormat="false" customHeight="false" hidden="false" ht="12.1" outlineLevel="0" r="138">
      <c r="A138" s="5" t="s">
        <f>=HYPERLINK("https://www.rossileiloes.com.br/lote/detalhe/271788", "220")</f>
      </c>
      <c r="B138" s="4" t="s">
        <f>=HYPERLINK("https://www.rossileiloes.com.br/lote/detalhe/271788", " 5 un. Chaves contadoras Schneider modelo LC 1D 150")</f>
      </c>
      <c r="C138" s="4" t="inlineStr">
        <is>
          <t>Vendido</t>
        </is>
      </c>
      <c r="D138" s="4" t="inlineStr">
        <is>
          <t>1</t>
        </is>
      </c>
      <c r="E138" s="5" t="inlineStr">
        <is>
          <t>900,00</t>
        </is>
      </c>
      <c r="F138" s="4" t="inlineStr">
        <is>
          <t>100.00</t>
        </is>
      </c>
    </row>
    <row collapsed="false" customFormat="false" customHeight="false" hidden="false" ht="12.1" outlineLevel="0" r="139">
      <c r="A139" s="5" t="s">
        <f>=HYPERLINK("https://www.rossileiloes.com.br/lote/detalhe/271490", "223")</f>
      </c>
      <c r="B139" s="4" t="s">
        <f>=HYPERLINK("https://www.rossileiloes.com.br/lote/detalhe/271490", " 1 inversor de frequência , porém faltando componentes. 15 Hp 400 V")</f>
      </c>
      <c r="C139" s="4" t="inlineStr">
        <is>
          <t>Não vendido</t>
        </is>
      </c>
      <c r="D139" s="4" t="inlineStr">
        <is>
          <t>0</t>
        </is>
      </c>
      <c r="E139" s="5" t="inlineStr">
        <is>
          <t>1.500,00</t>
        </is>
      </c>
      <c r="F139" s="4" t="inlineStr">
        <is>
          <t>50.00</t>
        </is>
      </c>
    </row>
    <row collapsed="false" customFormat="false" customHeight="false" hidden="false" ht="12.1" outlineLevel="0" r="140">
      <c r="A140" s="5" t="s">
        <f>=HYPERLINK("https://www.rossileiloes.com.br/lote/detalhe/271492", "224")</f>
      </c>
      <c r="B140" s="4" t="s">
        <f>=HYPERLINK("https://www.rossileiloes.com.br/lote/detalhe/271492", " Aprox. 30 conduletes em alumínio para uso subterrâneo , 03 chaves de conexao, 60 tomadas de conexão e diversos")</f>
      </c>
      <c r="C140" s="4" t="inlineStr">
        <is>
          <t>Não vendido</t>
        </is>
      </c>
      <c r="D140" s="4" t="inlineStr">
        <is>
          <t>0</t>
        </is>
      </c>
      <c r="E140" s="5" t="inlineStr">
        <is>
          <t>2.900,00</t>
        </is>
      </c>
      <c r="F140" s="4" t="inlineStr">
        <is>
          <t>50.00</t>
        </is>
      </c>
    </row>
    <row collapsed="false" customFormat="false" customHeight="false" hidden="false" ht="12.1" outlineLevel="0" r="141">
      <c r="A141" s="5" t="s">
        <f>=HYPERLINK("https://www.rossileiloes.com.br/lote/detalhe/271489", "225")</f>
      </c>
      <c r="B141" s="4" t="s">
        <f>=HYPERLINK("https://www.rossileiloes.com.br/lote/detalhe/271489", " Bomba de palhetas " nova"")</f>
      </c>
      <c r="C141" s="4" t="inlineStr">
        <is>
          <t>Não vendido</t>
        </is>
      </c>
      <c r="D141" s="4" t="inlineStr">
        <is>
          <t>0</t>
        </is>
      </c>
      <c r="E141" s="5" t="inlineStr">
        <is>
          <t>900,00</t>
        </is>
      </c>
      <c r="F141" s="4" t="inlineStr">
        <is>
          <t>50.00</t>
        </is>
      </c>
    </row>
    <row collapsed="false" customFormat="false" customHeight="false" hidden="false" ht="12.1" outlineLevel="0" r="142">
      <c r="A142" s="5" t="s">
        <f>=HYPERLINK("https://www.rossileiloes.com.br/lote/detalhe/271494", "226")</f>
      </c>
      <c r="B142" s="4" t="s">
        <f>=HYPERLINK("https://www.rossileiloes.com.br/lote/detalhe/271494", "Eixo misturador em aço inoxidável com duas hélices contendo cada uma com 3 pás ( 25 x 30 cmts ).comprimento do eixo 2.3 mts , diâmetro do eixo 5 cm , distância entre as hélices 90 cmts.")</f>
      </c>
      <c r="C142" s="4" t="inlineStr">
        <is>
          <t>Não vendido</t>
        </is>
      </c>
      <c r="D142" s="4" t="inlineStr">
        <is>
          <t>0</t>
        </is>
      </c>
      <c r="E142" s="5" t="inlineStr">
        <is>
          <t>1.500,00</t>
        </is>
      </c>
      <c r="F142" s="4" t="inlineStr">
        <is>
          <t>50.00</t>
        </is>
      </c>
    </row>
    <row collapsed="false" customFormat="false" customHeight="false" hidden="false" ht="12.1" outlineLevel="0" r="143">
      <c r="A143" s="5" t="s">
        <f>=HYPERLINK("https://www.rossileiloes.com.br/lote/detalhe/271495", "228")</f>
      </c>
      <c r="B143" s="4" t="s">
        <f>=HYPERLINK("https://www.rossileiloes.com.br/lote/detalhe/271495", "Motor redutor SEW - Euro Drive sendo um de 11 kW e outro menor de  0,75 Kw")</f>
      </c>
      <c r="C143" s="4" t="inlineStr">
        <is>
          <t>Não vendido</t>
        </is>
      </c>
      <c r="D143" s="4" t="inlineStr">
        <is>
          <t>0</t>
        </is>
      </c>
      <c r="E143" s="5" t="inlineStr">
        <is>
          <t>3.300,00</t>
        </is>
      </c>
      <c r="F143" s="4" t="inlineStr">
        <is>
          <t>300.00</t>
        </is>
      </c>
    </row>
    <row collapsed="false" customFormat="false" customHeight="false" hidden="false" ht="12.1" outlineLevel="0" r="144">
      <c r="A144" s="5" t="s">
        <f>=HYPERLINK("https://www.rossileiloes.com.br/lote/detalhe/271503", "229")</f>
      </c>
      <c r="B144" s="4" t="s">
        <f>=HYPERLINK("https://www.rossileiloes.com.br/lote/detalhe/271503", " Portão em alumínio , sendo 2 folhas de 3.9 mts de comprimento x 2.3 mts altura")</f>
      </c>
      <c r="C144" s="4" t="inlineStr">
        <is>
          <t>Não vendido</t>
        </is>
      </c>
      <c r="D144" s="4" t="inlineStr">
        <is>
          <t>0</t>
        </is>
      </c>
      <c r="E144" s="5" t="inlineStr">
        <is>
          <t>990,00</t>
        </is>
      </c>
      <c r="F144" s="4" t="inlineStr">
        <is>
          <t>50.00</t>
        </is>
      </c>
    </row>
    <row collapsed="false" customFormat="false" customHeight="false" hidden="false" ht="12.1" outlineLevel="0" r="145">
      <c r="A145" s="5" t="s">
        <f>=HYPERLINK("https://www.rossileiloes.com.br/lote/detalhe/271497", "330")</f>
      </c>
      <c r="B145" s="4" t="s">
        <f>=HYPERLINK("https://www.rossileiloes.com.br/lote/detalhe/271497", " 03 armários de aco dimensões: altura 2,0 mts x 1.5 mts largura")</f>
      </c>
      <c r="C145" s="4" t="inlineStr">
        <is>
          <t>Não vendido</t>
        </is>
      </c>
      <c r="D145" s="4" t="inlineStr">
        <is>
          <t>0</t>
        </is>
      </c>
      <c r="E145" s="5" t="inlineStr">
        <is>
          <t>850,00</t>
        </is>
      </c>
      <c r="F145" s="4" t="inlineStr">
        <is>
          <t>50.00</t>
        </is>
      </c>
    </row>
    <row collapsed="false" customFormat="false" customHeight="false" hidden="false" ht="12.1" outlineLevel="0" r="146">
      <c r="A146" s="5" t="s">
        <f>=HYPERLINK("https://www.rossileiloes.com.br/lote/detalhe/271502", "331")</f>
      </c>
      <c r="B146" s="4" t="s">
        <f>=HYPERLINK("https://www.rossileiloes.com.br/lote/detalhe/271502", " Guarda corpo em tudo de PVC , porem concretado interno e com ferragens ( 14 pcs ) x 1,00 mt")</f>
      </c>
      <c r="C146" s="4" t="inlineStr">
        <is>
          <t>Não vendido</t>
        </is>
      </c>
      <c r="D146" s="4" t="inlineStr">
        <is>
          <t>0</t>
        </is>
      </c>
      <c r="E146" s="5" t="inlineStr">
        <is>
          <t>350,00</t>
        </is>
      </c>
      <c r="F146" s="4" t="inlineStr">
        <is>
          <t>30.00</t>
        </is>
      </c>
    </row>
    <row collapsed="false" customFormat="false" customHeight="false" hidden="false" ht="12.1" outlineLevel="0" r="147">
      <c r="A147" s="5" t="s">
        <f>=HYPERLINK("https://www.rossileiloes.com.br/lote/detalhe/271505", "334")</f>
      </c>
      <c r="B147" s="4" t="s">
        <f>=HYPERLINK("https://www.rossileiloes.com.br/lote/detalhe/271505", " Mesa em aço carbono dimensões 1.7 mts x 0,80 mts com 2 gavetas")</f>
      </c>
      <c r="C147" s="4" t="inlineStr">
        <is>
          <t>Não vendido</t>
        </is>
      </c>
      <c r="D147" s="4" t="inlineStr">
        <is>
          <t>0</t>
        </is>
      </c>
      <c r="E147" s="5" t="inlineStr">
        <is>
          <t>500,00</t>
        </is>
      </c>
      <c r="F147" s="4" t="inlineStr">
        <is>
          <t>50.00</t>
        </is>
      </c>
    </row>
    <row collapsed="false" customFormat="false" customHeight="false" hidden="false" ht="12.1" outlineLevel="0" r="148">
      <c r="A148" s="5" t="s">
        <f>=HYPERLINK("https://www.rossileiloes.com.br/lote/detalhe/271508", "335")</f>
      </c>
      <c r="B148" s="4" t="s">
        <f>=HYPERLINK("https://www.rossileiloes.com.br/lote/detalhe/271508", " Suporte para tambores ( 2 peças) ")</f>
      </c>
      <c r="C148" s="4" t="inlineStr">
        <is>
          <t>Não vendido</t>
        </is>
      </c>
      <c r="D148" s="4" t="inlineStr">
        <is>
          <t>0</t>
        </is>
      </c>
      <c r="E148" s="5" t="inlineStr">
        <is>
          <t>380,00</t>
        </is>
      </c>
      <c r="F148" s="4" t="inlineStr">
        <is>
          <t>50.00</t>
        </is>
      </c>
    </row>
    <row collapsed="false" customFormat="false" customHeight="false" hidden="false" ht="12.1" outlineLevel="0" r="149">
      <c r="A149" s="5" t="s">
        <f>=HYPERLINK("https://www.rossileiloes.com.br/lote/detalhe/271504", "336")</f>
      </c>
      <c r="B149" s="4" t="s">
        <f>=HYPERLINK("https://www.rossileiloes.com.br/lote/detalhe/271504", " Mangueiras várias bitolas, usadas porém em bom estado ")</f>
      </c>
      <c r="C149" s="4" t="inlineStr">
        <is>
          <t>Não vendido</t>
        </is>
      </c>
      <c r="D149" s="4" t="inlineStr">
        <is>
          <t>0</t>
        </is>
      </c>
      <c r="E149" s="5" t="inlineStr">
        <is>
          <t>750,00</t>
        </is>
      </c>
      <c r="F149" s="4" t="inlineStr">
        <is>
          <t>50.00</t>
        </is>
      </c>
    </row>
    <row collapsed="false" customFormat="false" customHeight="false" hidden="false" ht="12.1" outlineLevel="0" r="150">
      <c r="A150" s="5" t="s">
        <f>=HYPERLINK("https://www.rossileiloes.com.br/lote/detalhe/271498", "337")</f>
      </c>
      <c r="B150" s="4" t="s">
        <f>=HYPERLINK("https://www.rossileiloes.com.br/lote/detalhe/271498", " 4 fontes e 3 monitores")</f>
      </c>
      <c r="C150" s="4" t="inlineStr">
        <is>
          <t>Não vendido</t>
        </is>
      </c>
      <c r="D150" s="4" t="inlineStr">
        <is>
          <t>0</t>
        </is>
      </c>
      <c r="E150" s="5" t="inlineStr">
        <is>
          <t>450,00</t>
        </is>
      </c>
      <c r="F150" s="4" t="inlineStr">
        <is>
          <t>50.00</t>
        </is>
      </c>
    </row>
    <row collapsed="false" customFormat="false" customHeight="false" hidden="false" ht="12.1" outlineLevel="0" r="151">
      <c r="A151" s="5" t="s">
        <f>=HYPERLINK("https://www.rossileiloes.com.br/lote/detalhe/271499", "339")</f>
      </c>
      <c r="B151" s="4" t="s">
        <f>=HYPERLINK("https://www.rossileiloes.com.br/lote/detalhe/271499", " Rodízio com trava para andaimes ( 4 peças) ")</f>
      </c>
      <c r="C151" s="4" t="inlineStr">
        <is>
          <t>Não vendido</t>
        </is>
      </c>
      <c r="D151" s="4" t="inlineStr">
        <is>
          <t>0</t>
        </is>
      </c>
      <c r="E151" s="5" t="inlineStr">
        <is>
          <t>320,00</t>
        </is>
      </c>
      <c r="F151" s="4" t="inlineStr">
        <is>
          <t>50.00</t>
        </is>
      </c>
    </row>
    <row collapsed="false" customFormat="false" customHeight="false" hidden="false" ht="12.1" outlineLevel="0" r="152">
      <c r="A152" s="5" t="s">
        <f>=HYPERLINK("https://www.rossileiloes.com.br/lote/detalhe/271500", "340")</f>
      </c>
      <c r="B152" s="4" t="s">
        <f>=HYPERLINK("https://www.rossileiloes.com.br/lote/detalhe/271500", " Pregador pneumático marca Dewalt modelo D51855 (pouco uso) ")</f>
      </c>
      <c r="C152" s="4" t="inlineStr">
        <is>
          <t>Não vendido</t>
        </is>
      </c>
      <c r="D152" s="4" t="inlineStr">
        <is>
          <t>0</t>
        </is>
      </c>
      <c r="E152" s="5" t="inlineStr">
        <is>
          <t>600,00</t>
        </is>
      </c>
      <c r="F152" s="4" t="inlineStr">
        <is>
          <t>50.00</t>
        </is>
      </c>
    </row>
    <row collapsed="false" customFormat="false" customHeight="false" hidden="false" ht="12.1" outlineLevel="0" r="153">
      <c r="A153" s="5" t="s">
        <f>=HYPERLINK("https://www.rossileiloes.com.br/lote/detalhe/271506", "341")</f>
      </c>
      <c r="B153" s="4" t="s">
        <f>=HYPERLINK("https://www.rossileiloes.com.br/lote/detalhe/271506", " 22 peças - Lixeira de 30 LTS ( divisão- papéis , plásticos e lixo comum) ")</f>
      </c>
      <c r="C153" s="4" t="inlineStr">
        <is>
          <t>Não vendido</t>
        </is>
      </c>
      <c r="D153" s="4" t="inlineStr">
        <is>
          <t>0</t>
        </is>
      </c>
      <c r="E153" s="5" t="inlineStr">
        <is>
          <t>720,00</t>
        </is>
      </c>
      <c r="F153" s="4" t="inlineStr">
        <is>
          <t>50.00</t>
        </is>
      </c>
    </row>
    <row collapsed="false" customFormat="false" customHeight="false" hidden="false" ht="12.1" outlineLevel="0" r="154">
      <c r="A154" s="5" t="s">
        <f>=HYPERLINK("https://www.rossileiloes.com.br/lote/detalhe/271507", "342")</f>
      </c>
      <c r="B154" s="4" t="s">
        <f>=HYPERLINK("https://www.rossileiloes.com.br/lote/detalhe/271507", " Bomba de graxa modelo g12 - 16 PCs e pistola LAGH 400 ( 3 peças )")</f>
      </c>
      <c r="C154" s="4" t="inlineStr">
        <is>
          <t>Não vendido</t>
        </is>
      </c>
      <c r="D154" s="4" t="inlineStr">
        <is>
          <t>0</t>
        </is>
      </c>
      <c r="E154" s="5" t="inlineStr">
        <is>
          <t>380,00</t>
        </is>
      </c>
      <c r="F154" s="4" t="inlineStr">
        <is>
          <t>50.00</t>
        </is>
      </c>
    </row>
    <row collapsed="false" customFormat="false" customHeight="false" hidden="false" ht="12.1" outlineLevel="0" r="155">
      <c r="A155" s="5" t="s">
        <f>=HYPERLINK("https://www.rossileiloes.com.br/lote/detalhe/271501", "343")</f>
      </c>
      <c r="B155" s="4" t="s">
        <f>=HYPERLINK("https://www.rossileiloes.com.br/lote/detalhe/271501", " Liquidificador industrial marca skymsen modelo L 10")</f>
      </c>
      <c r="C155" s="4" t="inlineStr">
        <is>
          <t>Não vendido</t>
        </is>
      </c>
      <c r="D155" s="4" t="inlineStr">
        <is>
          <t>0</t>
        </is>
      </c>
      <c r="E155" s="5" t="inlineStr">
        <is>
          <t>480,00</t>
        </is>
      </c>
      <c r="F155" s="4" t="inlineStr">
        <is>
          <t>50.00</t>
        </is>
      </c>
    </row>
    <row collapsed="false" customFormat="false" customHeight="false" hidden="false" ht="12.1" outlineLevel="0" r="156">
      <c r="A156" s="5" t="s">
        <f>=HYPERLINK("https://www.rossileiloes.com.br/lote/detalhe/271509", "345")</f>
      </c>
      <c r="B156" s="4" t="s">
        <f>=HYPERLINK("https://www.rossileiloes.com.br/lote/detalhe/271509", " Grade de proteção em aço pintado (4pcs ) 2 mts x 1.5 mts")</f>
      </c>
      <c r="C156" s="4" t="inlineStr">
        <is>
          <t>Não vendido</t>
        </is>
      </c>
      <c r="D156" s="4" t="inlineStr">
        <is>
          <t>0</t>
        </is>
      </c>
      <c r="E156" s="5" t="inlineStr">
        <is>
          <t>850,00</t>
        </is>
      </c>
      <c r="F156" s="4" t="inlineStr">
        <is>
          <t>50.00</t>
        </is>
      </c>
    </row>
    <row collapsed="false" customFormat="false" customHeight="false" hidden="false" ht="12.1" outlineLevel="0" r="157">
      <c r="A157" s="5" t="s">
        <f>=HYPERLINK("https://www.rossileiloes.com.br/lote/detalhe/271511", "348")</f>
      </c>
      <c r="B157" s="4" t="s">
        <f>=HYPERLINK("https://www.rossileiloes.com.br/lote/detalhe/271511", " APROX. 100 PÇS - PONTALETES - MEDIDAS APROXIMADAS 5 X 5 ")</f>
      </c>
      <c r="C157" s="4" t="inlineStr">
        <is>
          <t>Não vendido</t>
        </is>
      </c>
      <c r="D157" s="4" t="inlineStr">
        <is>
          <t>0</t>
        </is>
      </c>
      <c r="E157" s="5" t="inlineStr">
        <is>
          <t>1.050,00</t>
        </is>
      </c>
      <c r="F157" s="4" t="inlineStr">
        <is>
          <t>50.00</t>
        </is>
      </c>
    </row>
    <row collapsed="false" customFormat="false" customHeight="false" hidden="false" ht="12.1" outlineLevel="0" r="158">
      <c r="A158" s="5" t="s">
        <f>=HYPERLINK("https://www.rossileiloes.com.br/lote/detalhe/271790", "349")</f>
      </c>
      <c r="B158" s="4" t="s">
        <f>=HYPERLINK("https://www.rossileiloes.com.br/lote/detalhe/271790", "Bancada em aço carbono reforçada  com uma morsa n 8 , dimensões da mesa ( 80 x 110 cmts)")</f>
      </c>
      <c r="C158" s="4" t="inlineStr">
        <is>
          <t>Não vendido</t>
        </is>
      </c>
      <c r="D158" s="4" t="inlineStr">
        <is>
          <t>0</t>
        </is>
      </c>
      <c r="E158" s="5" t="inlineStr">
        <is>
          <t>550,00</t>
        </is>
      </c>
      <c r="F158" s="4" t="inlineStr">
        <is>
          <t>20.00</t>
        </is>
      </c>
    </row>
    <row collapsed="false" customFormat="false" customHeight="false" hidden="false" ht="12.1" outlineLevel="0" r="159">
      <c r="A159" s="5" t="s">
        <f>=HYPERLINK("https://www.rossileiloes.com.br/lote/detalhe/271791", "350")</f>
      </c>
      <c r="B159" s="4" t="s">
        <f>=HYPERLINK("https://www.rossileiloes.com.br/lote/detalhe/271791", "01 Esmeril , marca Makita modelo GB 602")</f>
      </c>
      <c r="C159" s="4" t="inlineStr">
        <is>
          <t>Não vendido</t>
        </is>
      </c>
      <c r="D159" s="4" t="inlineStr">
        <is>
          <t>0</t>
        </is>
      </c>
      <c r="E159" s="5" t="inlineStr">
        <is>
          <t>150,00</t>
        </is>
      </c>
      <c r="F159" s="4" t="inlineStr">
        <is>
          <t>20.00</t>
        </is>
      </c>
    </row>
    <row collapsed="false" customFormat="false" customHeight="false" hidden="false" ht="12.1" outlineLevel="0" r="160">
      <c r="A160" s="5" t="s">
        <f>=HYPERLINK("https://www.rossileiloes.com.br/lote/detalhe/271792", "351")</f>
      </c>
      <c r="B160" s="4" t="s">
        <f>=HYPERLINK("https://www.rossileiloes.com.br/lote/detalhe/271792", "03 escalas  em aço inox ,  sendo duas de 2 mts e uma  1.5 mts")</f>
      </c>
      <c r="C160" s="4" t="inlineStr">
        <is>
          <t>Não vendido</t>
        </is>
      </c>
      <c r="D160" s="4" t="inlineStr">
        <is>
          <t>0</t>
        </is>
      </c>
      <c r="E160" s="5" t="inlineStr">
        <is>
          <t>150,00</t>
        </is>
      </c>
      <c r="F160" s="4" t="inlineStr">
        <is>
          <t>20.00</t>
        </is>
      </c>
    </row>
    <row collapsed="false" customFormat="false" customHeight="false" hidden="false" ht="12.1" outlineLevel="0" r="161">
      <c r="A161" s="5" t="s">
        <f>=HYPERLINK("https://www.rossileiloes.com.br/lote/detalhe/271793", "352")</f>
      </c>
      <c r="B161" s="4" t="s">
        <f>=HYPERLINK("https://www.rossileiloes.com.br/lote/detalhe/271793", "02 painéis elétrico , quadro Com.chaves  e contatores conf.foto  ( quadro de 50 x 60 cmts )")</f>
      </c>
      <c r="C161" s="4" t="inlineStr">
        <is>
          <t>Não vendido</t>
        </is>
      </c>
      <c r="D161" s="4" t="inlineStr">
        <is>
          <t>0</t>
        </is>
      </c>
      <c r="E161" s="5" t="inlineStr">
        <is>
          <t>2.500,00</t>
        </is>
      </c>
      <c r="F161" s="4" t="inlineStr">
        <is>
          <t>200.00</t>
        </is>
      </c>
    </row>
    <row collapsed="false" customFormat="false" customHeight="false" hidden="false" ht="12.1" outlineLevel="0" r="162">
      <c r="A162" s="5" t="s">
        <f>=HYPERLINK("https://www.rossileiloes.com.br/lote/detalhe/272448", "353")</f>
      </c>
      <c r="B162" s="4" t="s">
        <f>=HYPERLINK("https://www.rossileiloes.com.br/lote/detalhe/272448", " 1 pia de aço com cuba de aço inox dimensões 2.8 mts x 70 cmts de largura e outra mesa de 2.3 mts x 60 cmts")</f>
      </c>
      <c r="C162" s="4" t="inlineStr">
        <is>
          <t>Não vendido</t>
        </is>
      </c>
      <c r="D162" s="4" t="inlineStr">
        <is>
          <t>0</t>
        </is>
      </c>
      <c r="E162" s="5" t="inlineStr">
        <is>
          <t>950,00</t>
        </is>
      </c>
      <c r="F162" s="4" t="inlineStr">
        <is>
          <t>50.00</t>
        </is>
      </c>
    </row>
    <row collapsed="false" customFormat="false" customHeight="false" hidden="false" ht="12.1" outlineLevel="0" r="163">
      <c r="A163" s="5" t="s">
        <f>=HYPERLINK("https://www.rossileiloes.com.br/lote/detalhe/272453", "354")</f>
      </c>
      <c r="B163" s="4" t="s">
        <f>=HYPERLINK("https://www.rossileiloes.com.br/lote/detalhe/272453", " 14 prateleiras desmontadas com Altura de 2.4 mts com 4 bandejas de 40/35 cmts x 90 cmts")</f>
      </c>
      <c r="C163" s="4" t="inlineStr">
        <is>
          <t>Não vendido</t>
        </is>
      </c>
      <c r="D163" s="4" t="inlineStr">
        <is>
          <t>0</t>
        </is>
      </c>
      <c r="E163" s="5" t="inlineStr">
        <is>
          <t>1.000,00</t>
        </is>
      </c>
      <c r="F163" s="4" t="inlineStr">
        <is>
          <t>50.00</t>
        </is>
      </c>
    </row>
    <row collapsed="false" customFormat="false" customHeight="false" hidden="false" ht="12.1" outlineLevel="0" r="164">
      <c r="A164" s="5" t="s">
        <f>=HYPERLINK("https://www.rossileiloes.com.br/lote/detalhe/272455", "355")</f>
      </c>
      <c r="B164" s="4" t="s">
        <f>=HYPERLINK("https://www.rossileiloes.com.br/lote/detalhe/272455", " Bancada com estrutura de alumínio com a bancada em ferro com as dimensões 90 x 60 cmts")</f>
      </c>
      <c r="C164" s="4" t="inlineStr">
        <is>
          <t>Não vendido</t>
        </is>
      </c>
      <c r="D164" s="4" t="inlineStr">
        <is>
          <t>0</t>
        </is>
      </c>
      <c r="E164" s="5" t="inlineStr">
        <is>
          <t>200,00</t>
        </is>
      </c>
      <c r="F164" s="4" t="inlineStr">
        <is>
          <t>20.00</t>
        </is>
      </c>
    </row>
    <row collapsed="false" customFormat="false" customHeight="false" hidden="false" ht="12.1" outlineLevel="0" r="165">
      <c r="A165" s="5" t="s">
        <f>=HYPERLINK("https://www.rossileiloes.com.br/lote/detalhe/272458", "356")</f>
      </c>
      <c r="B165" s="4" t="s">
        <f>=HYPERLINK("https://www.rossileiloes.com.br/lote/detalhe/272458", " Bomba de óleo ( material plastico nylon)")</f>
      </c>
      <c r="C165" s="4" t="inlineStr">
        <is>
          <t>Não vendido</t>
        </is>
      </c>
      <c r="D165" s="4" t="inlineStr">
        <is>
          <t>0</t>
        </is>
      </c>
      <c r="E165" s="5" t="inlineStr">
        <is>
          <t>100,00</t>
        </is>
      </c>
      <c r="F165" s="4" t="inlineStr">
        <is>
          <t>20.00</t>
        </is>
      </c>
    </row>
    <row collapsed="false" customFormat="false" customHeight="false" hidden="false" ht="12.1" outlineLevel="0" r="166">
      <c r="A166" s="5" t="s">
        <f>=HYPERLINK("https://www.rossileiloes.com.br/lote/detalhe/272452", "357")</f>
      </c>
      <c r="B166" s="4" t="s">
        <f>=HYPERLINK("https://www.rossileiloes.com.br/lote/detalhe/272452", " Transformador a seco 44volts para 127 voltz")</f>
      </c>
      <c r="C166" s="4" t="inlineStr">
        <is>
          <t>Não vendido</t>
        </is>
      </c>
      <c r="D166" s="4" t="inlineStr">
        <is>
          <t>0</t>
        </is>
      </c>
      <c r="E166" s="5" t="inlineStr">
        <is>
          <t>100,00</t>
        </is>
      </c>
      <c r="F166" s="4" t="inlineStr">
        <is>
          <t>20.00</t>
        </is>
      </c>
    </row>
    <row collapsed="false" customFormat="false" customHeight="false" hidden="false" ht="12.1" outlineLevel="0" r="167">
      <c r="A167" s="5" t="s">
        <f>=HYPERLINK("https://www.rossileiloes.com.br/lote/detalhe/272450", "358")</f>
      </c>
      <c r="B167" s="4" t="s">
        <f>=HYPERLINK("https://www.rossileiloes.com.br/lote/detalhe/272450", " Motor / bomba nova ( sem uso)")</f>
      </c>
      <c r="C167" s="4" t="inlineStr">
        <is>
          <t>Não vendido</t>
        </is>
      </c>
      <c r="D167" s="4" t="inlineStr">
        <is>
          <t>0</t>
        </is>
      </c>
      <c r="E167" s="5" t="inlineStr">
        <is>
          <t>120,00</t>
        </is>
      </c>
      <c r="F167" s="4" t="inlineStr">
        <is>
          <t>20.00</t>
        </is>
      </c>
    </row>
    <row collapsed="false" customFormat="false" customHeight="false" hidden="false" ht="12.1" outlineLevel="0" r="168">
      <c r="A168" s="5" t="s">
        <f>=HYPERLINK("https://www.rossileiloes.com.br/lote/detalhe/272454", "359")</f>
      </c>
      <c r="B168" s="4" t="s">
        <f>=HYPERLINK("https://www.rossileiloes.com.br/lote/detalhe/272454", " audiômetro inter acústico")</f>
      </c>
      <c r="C168" s="4" t="inlineStr">
        <is>
          <t>Não vendido</t>
        </is>
      </c>
      <c r="D168" s="4" t="inlineStr">
        <is>
          <t>0</t>
        </is>
      </c>
      <c r="E168" s="5" t="inlineStr">
        <is>
          <t>950,00</t>
        </is>
      </c>
      <c r="F168" s="4" t="inlineStr">
        <is>
          <t>30.00</t>
        </is>
      </c>
    </row>
    <row collapsed="false" customFormat="false" customHeight="false" hidden="false" ht="12.1" outlineLevel="0" r="169">
      <c r="A169" s="5" t="s">
        <f>=HYPERLINK("https://www.rossileiloes.com.br/lote/detalhe/272456", "360")</f>
      </c>
      <c r="B169" s="4" t="s">
        <f>=HYPERLINK("https://www.rossileiloes.com.br/lote/detalhe/272456", " Detetor de tensão")</f>
      </c>
      <c r="C169" s="4" t="inlineStr">
        <is>
          <t>Não vendido</t>
        </is>
      </c>
      <c r="D169" s="4" t="inlineStr">
        <is>
          <t>0</t>
        </is>
      </c>
      <c r="E169" s="5" t="inlineStr">
        <is>
          <t>100,00</t>
        </is>
      </c>
      <c r="F169" s="4" t="inlineStr">
        <is>
          <t>20.00</t>
        </is>
      </c>
    </row>
    <row collapsed="false" customFormat="false" customHeight="false" hidden="false" ht="12.1" outlineLevel="0" r="170">
      <c r="A170" s="5" t="s">
        <f>=HYPERLINK("https://www.rossileiloes.com.br/lote/detalhe/272874", "361")</f>
      </c>
      <c r="B170" s="4" t="s">
        <f>=HYPERLINK("https://www.rossileiloes.com.br/lote/detalhe/272874", "Aprox. 20 pçs articulador fêmea.  Diâmetro do eixo 3 cmts ")</f>
      </c>
      <c r="C170" s="4" t="inlineStr">
        <is>
          <t>Não vendido</t>
        </is>
      </c>
      <c r="D170" s="4" t="inlineStr">
        <is>
          <t>0</t>
        </is>
      </c>
      <c r="E170" s="5" t="inlineStr">
        <is>
          <t>380,00</t>
        </is>
      </c>
      <c r="F170" s="4" t="inlineStr">
        <is>
          <t>30.00</t>
        </is>
      </c>
    </row>
    <row collapsed="false" customFormat="false" customHeight="false" hidden="false" ht="12.1" outlineLevel="0" r="171">
      <c r="A171" s="5" t="s">
        <f>=HYPERLINK("https://www.rossileiloes.com.br/lote/detalhe/272875", "362")</f>
      </c>
      <c r="B171" s="4" t="s">
        <f>=HYPERLINK("https://www.rossileiloes.com.br/lote/detalhe/272875", "03 radiadores  para motores diesel e empilhadeira")</f>
      </c>
      <c r="C171" s="4" t="inlineStr">
        <is>
          <t>Não vendido</t>
        </is>
      </c>
      <c r="D171" s="4" t="inlineStr">
        <is>
          <t>0</t>
        </is>
      </c>
      <c r="E171" s="5" t="inlineStr">
        <is>
          <t>850,00</t>
        </is>
      </c>
      <c r="F171" s="4" t="inlineStr">
        <is>
          <t>30.00</t>
        </is>
      </c>
    </row>
    <row collapsed="false" customFormat="false" customHeight="false" hidden="false" ht="12.1" outlineLevel="0" r="172">
      <c r="A172" s="5" t="s">
        <f>=HYPERLINK("https://www.rossileiloes.com.br/lote/detalhe/272876", "363")</f>
      </c>
      <c r="B172" s="4" t="s">
        <f>=HYPERLINK("https://www.rossileiloes.com.br/lote/detalhe/272876", "Aprox. 22 kg de Arame de solda  aço inox 316  ,  diâmetro 3.25,  2.5 e 2mm")</f>
      </c>
      <c r="C172" s="4" t="inlineStr">
        <is>
          <t>Não vendido</t>
        </is>
      </c>
      <c r="D172" s="4" t="inlineStr">
        <is>
          <t>0</t>
        </is>
      </c>
      <c r="E172" s="5" t="inlineStr">
        <is>
          <t>650,00</t>
        </is>
      </c>
      <c r="F172" s="4" t="inlineStr">
        <is>
          <t>30.00</t>
        </is>
      </c>
    </row>
    <row collapsed="false" customFormat="false" customHeight="false" hidden="false" ht="12.1" outlineLevel="0" r="173">
      <c r="A173" s="5" t="s">
        <f>=HYPERLINK("https://www.rossileiloes.com.br/lote/detalhe/272877", "364")</f>
      </c>
      <c r="B173" s="4" t="s">
        <f>=HYPERLINK("https://www.rossileiloes.com.br/lote/detalhe/272877", "Aquecedor de marmita")</f>
      </c>
      <c r="C173" s="4" t="inlineStr">
        <is>
          <t>Não vendido</t>
        </is>
      </c>
      <c r="D173" s="4" t="inlineStr">
        <is>
          <t>0</t>
        </is>
      </c>
      <c r="E173" s="5" t="inlineStr">
        <is>
          <t>100,00</t>
        </is>
      </c>
      <c r="F173" s="4" t="inlineStr">
        <is>
          <t>20.00</t>
        </is>
      </c>
    </row>
    <row collapsed="false" customFormat="false" customHeight="false" hidden="false" ht="12.1" outlineLevel="0" r="174">
      <c r="A174" s="5" t="s">
        <f>=HYPERLINK("https://www.rossileiloes.com.br/lote/detalhe/272878", "365")</f>
      </c>
      <c r="B174" s="4" t="s">
        <f>=HYPERLINK("https://www.rossileiloes.com.br/lote/detalhe/272878", "4 pneus remold sem uso  aro 14  175/65")</f>
      </c>
      <c r="C174" s="4" t="inlineStr">
        <is>
          <t>Não vendido</t>
        </is>
      </c>
      <c r="D174" s="4" t="inlineStr">
        <is>
          <t>0</t>
        </is>
      </c>
      <c r="E174" s="5" t="inlineStr">
        <is>
          <t>500,00</t>
        </is>
      </c>
      <c r="F174" s="4" t="inlineStr">
        <is>
          <t>30.00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2026-06-27T06:43:10.00Z</dcterms:created>
  <dc:creator>Tellks Tecnologia</dc:creator>
  <cp:revision>0</cp:revision>
</cp:coreProperties>
</file>