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xl/_rels/workbook.xml.rels" ContentType="application/vnd.openxmlformats-package.relationships+xml"/>
  <Override PartName="/xl/worksheets/sheet1.xml" ContentType="application/vnd.openxmlformats-officedocument.spreadsheetml.worksheet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activeTab="0" firstSheet="0" showHorizontalScroll="true" showSheetTabs="true" showVerticalScroll="true" tabRatio="212" windowHeight="8192" windowWidth="16384" xWindow="0" yWindow="0"/>
  </bookViews>
  <sheets>
    <sheet name="Lotes" sheetId="1" state="visible" r:id="rId2"/>
  </sheets>
  <calcPr iterateCount="100" refMode="A1" iterate="false" iterateDelta="0.001"/>
</workbook>
</file>

<file path=xl/styles.xml><?xml version="1.0" encoding="utf-8"?>
<styleSheet xmlns="http://schemas.openxmlformats.org/spreadsheetml/2006/main">
  <numFmts count="2">
    <numFmt numFmtId="164" formatCode="GENERAL"/>
    <numFmt numFmtId="165" formatCode="@"/>
  </numFmts>
  <fonts count="6">
    <font>
      <name val="Arial"/>
      <charset val="1"/>
      <family val="2"/>
      <sz val="10"/>
    </font>
    <font>
      <name val="Arial"/>
      <family val="0"/>
      <sz val="10"/>
    </font>
    <font>
      <name val="Arial"/>
      <family val="0"/>
      <sz val="10"/>
    </font>
    <font>
      <name val="Arial"/>
      <family val="0"/>
      <sz val="10"/>
    </font>
    <font>
      <name val="Arial"/>
      <charset val="1"/>
      <family val="2"/>
      <sz val="22"/>
      <color rgb="FF1C4E61"/>
      <b val="true"/>
    </font>
    <font>
      <name val="Arial"/>
      <charset val="1"/>
      <family val="2"/>
      <sz val="10"/>
      <b val="true"/>
    </font>
  </fonts>
  <fills count="2">
    <fill>
      <patternFill patternType="none"/>
    </fill>
    <fill>
      <patternFill patternType="gray125"/>
    </fill>
  </fills>
  <borders count="1">
    <border diagonalDown="false" diagonalUp="false">
      <left/>
      <right/>
      <top/>
      <bottom/>
      <diagonal/>
    </border>
  </borders>
  <cellStyleXfs count="20"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1" numFmtId="0"/>
    <xf applyAlignment="false" applyBorder="false" applyFont="true" applyProtection="false" borderId="0" fillId="0" fontId="1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1" numFmtId="43"/>
    <xf applyAlignment="false" applyBorder="false" applyFont="true" applyProtection="false" borderId="0" fillId="0" fontId="1" numFmtId="41"/>
    <xf applyAlignment="false" applyBorder="false" applyFont="true" applyProtection="false" borderId="0" fillId="0" fontId="1" numFmtId="44"/>
    <xf applyAlignment="false" applyBorder="false" applyFont="true" applyProtection="false" borderId="0" fillId="0" fontId="1" numFmtId="42"/>
    <xf applyAlignment="false" applyBorder="false" applyFont="true" applyProtection="false" borderId="0" fillId="0" fontId="1" numFmtId="9"/>
  </cellStyleXfs>
  <cellXfs count="6">
    <xf applyAlignment="false" applyBorder="false" applyFont="true" applyProtection="false" borderId="0" fillId="0" fontId="0" numFmtId="164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4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5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true" applyBorder="false" applyFont="true" applyProtection="false" borderId="0" fillId="0" fontId="5" numFmtId="165" xfId="0">
      <alignment horizontal="right" vertical="bottom" textRotation="0" wrapText="false" indent="0" shrinkToFit="false"/>
      <protection locked="true" hidden="false"/>
    </xf>
  </cellXfs>
  <cellStyles count="6">
    <cellStyle builtinId="0" customBuiltin="false" name="Normal" xfId="0"/>
    <cellStyle builtinId="3" customBuiltin="false" name="Comma" xfId="15"/>
    <cellStyle builtinId="6" customBuiltin="false" name="Comma [0]" xfId="16"/>
    <cellStyle builtinId="4" customBuiltin="false" name="Currency" xfId="17"/>
    <cellStyle builtinId="7" customBuiltin="false" name="Currency [0]" xfId="18"/>
    <cellStyle builtinId="5" customBuiltin="false" name="Percent" xfId="19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F129"/>
  <sheetViews>
    <sheetView colorId="64" defaultGridColor="true" rightToLeft="false" showFormulas="false" showGridLines="true" showOutlineSymbols="true" showRowColHeaders="true" showZeros="true" tabSelected="true" topLeftCell="A1" view="normal" windowProtection="false" workbookViewId="0" zoomScale="100" zoomScaleNormal="100" zoomScalePageLayoutView="100">
      <selection activeCell="A1" activeCellId="0" pane="topLeft" sqref="A1"/>
    </sheetView>
  </sheetViews>
  <cols>
    <col collapsed="false" hidden="false" max="1025" min="1" style="0" width="11.5"/>
  </cols>
  <sheetData>
    <row collapsed="false" customFormat="false" customHeight="false" hidden="false" ht="12.1" outlineLevel="0" r="1">
      <c r="A1" s="1"/>
      <c r="B1" s="1"/>
      <c r="C1" s="1"/>
    </row>
    <row collapsed="false" customFormat="false" customHeight="false" hidden="false" ht="12.1" outlineLevel="0" r="2">
      <c r="A2" s="2" t="inlineStr">
        <is>
          <t>Rossi leilões</t>
        </is>
      </c>
      <c r="B2" s="2"/>
      <c r="C2" s="2"/>
      <c r="D2" s="2"/>
      <c r="E2" s="2"/>
    </row>
    <row collapsed="false" customFormat="false" customHeight="false" hidden="false" ht="12.1" outlineLevel="0" r="3">
      <c r="A3" s="1"/>
      <c r="B3" s="1"/>
      <c r="C3" s="1"/>
    </row>
    <row collapsed="false" customFormat="false" customHeight="false" hidden="false" ht="12.1" outlineLevel="0" r="4">
      <c r="A4" s="1"/>
      <c r="B4" s="1"/>
      <c r="C4" s="1"/>
    </row>
    <row collapsed="false" customFormat="false" customHeight="false" hidden="false" ht="12.1" outlineLevel="0" r="5">
      <c r="A5" s="1"/>
      <c r="B5" s="1"/>
      <c r="C5" s="1"/>
    </row>
    <row collapsed="false" customFormat="false" customHeight="false" hidden="false" ht="12.1" outlineLevel="0" r="6">
      <c r="A6" s="3" t="inlineStr">
        <is>
          <t>Leilão</t>
        </is>
      </c>
      <c r="B6" s="4" t="inlineStr">
        <is>
          <t>MÁQUINAS E COMPONENTES DIVERSOS</t>
        </is>
      </c>
      <c r="C6" s="4"/>
      <c r="D6" s="4"/>
      <c r="E6" s="4"/>
      <c r="F6" s="4"/>
    </row>
    <row collapsed="false" customFormat="false" customHeight="false" hidden="false" ht="12.1" outlineLevel="0" r="7">
      <c r="A7" s="3" t="inlineStr">
        <is>
          <t>Data</t>
        </is>
      </c>
      <c r="B7" s="4" t="inlineStr">
        <is>
          <t>09/01/2025 15:00</t>
        </is>
      </c>
      <c r="C7" s="4"/>
      <c r="D7" s="4"/>
      <c r="E7" s="4"/>
      <c r="F7" s="4"/>
    </row>
    <row collapsed="false" customFormat="false" customHeight="false" hidden="false" ht="12.1" outlineLevel="0" r="8">
      <c r="A8" s="3" t="inlineStr">
        <is>
          <t>Leiloeiro</t>
        </is>
      </c>
      <c r="B8" s="4" t="inlineStr">
        <is>
          <t>Guilherme O Rossi</t>
        </is>
      </c>
      <c r="C8" s="4"/>
      <c r="D8" s="4"/>
      <c r="E8" s="4"/>
      <c r="F8" s="4"/>
    </row>
    <row collapsed="false" customFormat="false" customHeight="false" hidden="false" ht="12.1" outlineLevel="0" r="9">
      <c r="A9" s="1"/>
      <c r="B9" s="1"/>
      <c r="C9" s="1"/>
    </row>
    <row collapsed="false" customFormat="false" customHeight="false" hidden="false" ht="12.1" outlineLevel="0" r="10">
      <c r="A10" s="3" t="inlineStr">
        <is>
          <t>Lote</t>
        </is>
      </c>
      <c r="B10" s="3" t="inlineStr">
        <is>
          <t>Descrição</t>
        </is>
      </c>
      <c r="C10" s="3" t="inlineStr">
        <is>
          <t>Status</t>
        </is>
      </c>
      <c r="D10" s="3" t="inlineStr">
        <is>
          <t>Lances</t>
        </is>
      </c>
      <c r="E10" s="3" t="inlineStr">
        <is>
          <t>Lance atual</t>
        </is>
      </c>
      <c r="F10" s="3" t="inlineStr">
        <is>
          <t>Inc. mínimo</t>
        </is>
      </c>
    </row>
    <row collapsed="false" customFormat="false" customHeight="false" hidden="false" ht="12.1" outlineLevel="0" r="11">
      <c r="A11" s="5" t="s">
        <f>=HYPERLINK("https://www.rossileiloes.com.br/lote/detalhe/260850", "001")</f>
      </c>
      <c r="B11" s="4" t="s">
        <f>=HYPERLINK("https://www.rossileiloes.com.br/lote/detalhe/260850", " BOMBA INJETORA MOTOR VOLVO D6")</f>
      </c>
      <c r="C11" s="4" t="inlineStr">
        <is>
          <t>Não vendido</t>
        </is>
      </c>
      <c r="D11" s="4" t="inlineStr">
        <is>
          <t>1</t>
        </is>
      </c>
      <c r="E11" s="5" t="inlineStr">
        <is>
          <t>1.000,00</t>
        </is>
      </c>
      <c r="F11" s="4" t="inlineStr">
        <is>
          <t>250.00</t>
        </is>
      </c>
    </row>
    <row collapsed="false" customFormat="false" customHeight="false" hidden="false" ht="12.1" outlineLevel="0" r="12">
      <c r="A12" s="5" t="s">
        <f>=HYPERLINK("https://www.rossileiloes.com.br/lote/detalhe/260857", "002")</f>
      </c>
      <c r="B12" s="4" t="s">
        <f>=HYPERLINK("https://www.rossileiloes.com.br/lote/detalhe/260857", " CABEÇOTE MOTOR 3304")</f>
      </c>
      <c r="C12" s="4" t="inlineStr">
        <is>
          <t>Não vendido</t>
        </is>
      </c>
      <c r="D12" s="4" t="inlineStr">
        <is>
          <t>0</t>
        </is>
      </c>
      <c r="E12" s="5" t="inlineStr">
        <is>
          <t>1.000,00</t>
        </is>
      </c>
      <c r="F12" s="4" t="inlineStr">
        <is>
          <t>250.00</t>
        </is>
      </c>
    </row>
    <row collapsed="false" customFormat="false" customHeight="false" hidden="false" ht="12.1" outlineLevel="0" r="13">
      <c r="A13" s="5" t="s">
        <f>=HYPERLINK("https://www.rossileiloes.com.br/lote/detalhe/261684", "003")</f>
      </c>
      <c r="B13" s="4" t="s">
        <f>=HYPERLINK("https://www.rossileiloes.com.br/lote/detalhe/261684", " ENXADA ROTATIVA, C 3,20m, A 0,60cm")</f>
      </c>
      <c r="C13" s="4" t="inlineStr">
        <is>
          <t>Não vendido</t>
        </is>
      </c>
      <c r="D13" s="4" t="inlineStr">
        <is>
          <t>0</t>
        </is>
      </c>
      <c r="E13" s="5" t="inlineStr">
        <is>
          <t>4.000,00</t>
        </is>
      </c>
      <c r="F13" s="4" t="inlineStr">
        <is>
          <t>250.00</t>
        </is>
      </c>
    </row>
    <row collapsed="false" customFormat="false" customHeight="false" hidden="false" ht="12.1" outlineLevel="0" r="14">
      <c r="A14" s="5" t="s">
        <f>=HYPERLINK("https://www.rossileiloes.com.br/lote/detalhe/260859", "004")</f>
      </c>
      <c r="B14" s="4" t="s">
        <f>=HYPERLINK("https://www.rossileiloes.com.br/lote/detalhe/260859", " CABEÇOTE 3126B")</f>
      </c>
      <c r="C14" s="4" t="inlineStr">
        <is>
          <t>Não vendido</t>
        </is>
      </c>
      <c r="D14" s="4" t="inlineStr">
        <is>
          <t>0</t>
        </is>
      </c>
      <c r="E14" s="5" t="inlineStr">
        <is>
          <t>1.000,00</t>
        </is>
      </c>
      <c r="F14" s="4" t="inlineStr">
        <is>
          <t>250.00</t>
        </is>
      </c>
    </row>
    <row collapsed="false" customFormat="false" customHeight="false" hidden="false" ht="12.1" outlineLevel="0" r="15">
      <c r="A15" s="5" t="s">
        <f>=HYPERLINK("https://www.rossileiloes.com.br/lote/detalhe/260853", "005")</f>
      </c>
      <c r="B15" s="4" t="s">
        <f>=HYPERLINK("https://www.rossileiloes.com.br/lote/detalhe/260853", " BOMBA HIDRAULICA PA CARREGADEIRA CAT 966H")</f>
      </c>
      <c r="C15" s="4" t="inlineStr">
        <is>
          <t>Não vendido</t>
        </is>
      </c>
      <c r="D15" s="4" t="inlineStr">
        <is>
          <t>0</t>
        </is>
      </c>
      <c r="E15" s="5" t="inlineStr">
        <is>
          <t>1.000,00</t>
        </is>
      </c>
      <c r="F15" s="4" t="inlineStr">
        <is>
          <t>250.00</t>
        </is>
      </c>
    </row>
    <row collapsed="false" customFormat="false" customHeight="false" hidden="false" ht="12.1" outlineLevel="0" r="16">
      <c r="A16" s="5" t="s">
        <f>=HYPERLINK("https://www.rossileiloes.com.br/lote/detalhe/260849", "006")</f>
      </c>
      <c r="B16" s="4" t="s">
        <f>=HYPERLINK("https://www.rossileiloes.com.br/lote/detalhe/260849", " RADIADOR DE AGUA PRA DIVERSOS EQUIPAMENTOS")</f>
      </c>
      <c r="C16" s="4" t="inlineStr">
        <is>
          <t>Não vendido</t>
        </is>
      </c>
      <c r="D16" s="4" t="inlineStr">
        <is>
          <t>0</t>
        </is>
      </c>
      <c r="E16" s="5" t="inlineStr">
        <is>
          <t>1.000,00</t>
        </is>
      </c>
      <c r="F16" s="4" t="inlineStr">
        <is>
          <t>250.00</t>
        </is>
      </c>
    </row>
    <row collapsed="false" customFormat="false" customHeight="false" hidden="false" ht="12.1" outlineLevel="0" r="17">
      <c r="A17" s="5" t="s">
        <f>=HYPERLINK("https://www.rossileiloes.com.br/lote/detalhe/260855", "007")</f>
      </c>
      <c r="B17" s="4" t="s">
        <f>=HYPERLINK("https://www.rossileiloes.com.br/lote/detalhe/260855", " EIXO DIANTEIRO 950H")</f>
      </c>
      <c r="C17" s="4" t="inlineStr">
        <is>
          <t>Não vendido</t>
        </is>
      </c>
      <c r="D17" s="4" t="inlineStr">
        <is>
          <t>0</t>
        </is>
      </c>
      <c r="E17" s="5" t="inlineStr">
        <is>
          <t>1.000,00</t>
        </is>
      </c>
      <c r="F17" s="4" t="inlineStr">
        <is>
          <t>250.00</t>
        </is>
      </c>
    </row>
    <row collapsed="false" customFormat="false" customHeight="false" hidden="false" ht="12.1" outlineLevel="0" r="18">
      <c r="A18" s="5" t="s">
        <f>=HYPERLINK("https://www.rossileiloes.com.br/lote/detalhe/260856", "009")</f>
      </c>
      <c r="B18" s="4" t="s">
        <f>=HYPERLINK("https://www.rossileiloes.com.br/lote/detalhe/260856", " EIXO DIANTEIRO 966H")</f>
      </c>
      <c r="C18" s="4" t="inlineStr">
        <is>
          <t>Não vendido</t>
        </is>
      </c>
      <c r="D18" s="4" t="inlineStr">
        <is>
          <t>1</t>
        </is>
      </c>
      <c r="E18" s="5" t="inlineStr">
        <is>
          <t>1.000,00</t>
        </is>
      </c>
      <c r="F18" s="4" t="inlineStr">
        <is>
          <t>250.00</t>
        </is>
      </c>
    </row>
    <row collapsed="false" customFormat="false" customHeight="false" hidden="false" ht="12.1" outlineLevel="0" r="19">
      <c r="A19" s="5" t="s">
        <f>=HYPERLINK("https://www.rossileiloes.com.br/lote/detalhe/260860", "010")</f>
      </c>
      <c r="B19" s="4" t="s">
        <f>=HYPERLINK("https://www.rossileiloes.com.br/lote/detalhe/260860", " RADIADOR DE AGUA 930R")</f>
      </c>
      <c r="C19" s="4" t="inlineStr">
        <is>
          <t>Não vendido</t>
        </is>
      </c>
      <c r="D19" s="4" t="inlineStr">
        <is>
          <t>1</t>
        </is>
      </c>
      <c r="E19" s="5" t="inlineStr">
        <is>
          <t>1.000,00</t>
        </is>
      </c>
      <c r="F19" s="4" t="inlineStr">
        <is>
          <t>250.00</t>
        </is>
      </c>
    </row>
    <row collapsed="false" customFormat="false" customHeight="false" hidden="false" ht="12.1" outlineLevel="0" r="20">
      <c r="A20" s="5" t="s">
        <f>=HYPERLINK("https://www.rossileiloes.com.br/lote/detalhe/260858", "012")</f>
      </c>
      <c r="B20" s="4" t="s">
        <f>=HYPERLINK("https://www.rossileiloes.com.br/lote/detalhe/260858", " LOTE COM 6 PISTOES DIVERSOS")</f>
      </c>
      <c r="C20" s="4" t="inlineStr">
        <is>
          <t>Não vendido</t>
        </is>
      </c>
      <c r="D20" s="4" t="inlineStr">
        <is>
          <t>4</t>
        </is>
      </c>
      <c r="E20" s="5" t="inlineStr">
        <is>
          <t>1.750,00</t>
        </is>
      </c>
      <c r="F20" s="4" t="inlineStr">
        <is>
          <t>250.00</t>
        </is>
      </c>
    </row>
    <row collapsed="false" customFormat="false" customHeight="false" hidden="false" ht="12.1" outlineLevel="0" r="21">
      <c r="A21" s="5" t="s">
        <f>=HYPERLINK("https://www.rossileiloes.com.br/lote/detalhe/260851", "013")</f>
      </c>
      <c r="B21" s="4" t="s">
        <f>=HYPERLINK("https://www.rossileiloes.com.br/lote/detalhe/260851", " PAR DE PISTÃO DA DIREÇÃO 966H")</f>
      </c>
      <c r="C21" s="4" t="inlineStr">
        <is>
          <t>Não vendido</t>
        </is>
      </c>
      <c r="D21" s="4" t="inlineStr">
        <is>
          <t>2</t>
        </is>
      </c>
      <c r="E21" s="5" t="inlineStr">
        <is>
          <t>1.250,00</t>
        </is>
      </c>
      <c r="F21" s="4" t="inlineStr">
        <is>
          <t>250.00</t>
        </is>
      </c>
    </row>
    <row collapsed="false" customFormat="false" customHeight="false" hidden="false" ht="12.1" outlineLevel="0" r="22">
      <c r="A22" s="5" t="s">
        <f>=HYPERLINK("https://www.rossileiloes.com.br/lote/detalhe/260852", "014")</f>
      </c>
      <c r="B22" s="4" t="s">
        <f>=HYPERLINK("https://www.rossileiloes.com.br/lote/detalhe/260852", " PISTÃO DA CONCHA CASE 721C")</f>
      </c>
      <c r="C22" s="4" t="inlineStr">
        <is>
          <t>Não vendido</t>
        </is>
      </c>
      <c r="D22" s="4" t="inlineStr">
        <is>
          <t>0</t>
        </is>
      </c>
      <c r="E22" s="5" t="inlineStr">
        <is>
          <t>1.000,00</t>
        </is>
      </c>
      <c r="F22" s="4" t="inlineStr">
        <is>
          <t>250.00</t>
        </is>
      </c>
    </row>
    <row collapsed="false" customFormat="false" customHeight="false" hidden="false" ht="12.1" outlineLevel="0" r="23">
      <c r="A23" s="5" t="s">
        <f>=HYPERLINK("https://www.rossileiloes.com.br/lote/detalhe/260854", "017")</f>
      </c>
      <c r="B23" s="4" t="s">
        <f>=HYPERLINK("https://www.rossileiloes.com.br/lote/detalhe/260854", " TRANSMISSÃO 950G")</f>
      </c>
      <c r="C23" s="4" t="inlineStr">
        <is>
          <t>Não vendido</t>
        </is>
      </c>
      <c r="D23" s="4" t="inlineStr">
        <is>
          <t>33</t>
        </is>
      </c>
      <c r="E23" s="5" t="inlineStr">
        <is>
          <t>9.000,00</t>
        </is>
      </c>
      <c r="F23" s="4" t="inlineStr">
        <is>
          <t>250.00</t>
        </is>
      </c>
    </row>
    <row collapsed="false" customFormat="false" customHeight="false" hidden="false" ht="12.1" outlineLevel="0" r="24">
      <c r="A24" s="5" t="s">
        <f>=HYPERLINK("https://www.rossileiloes.com.br/lote/detalhe/260862", "019")</f>
      </c>
      <c r="B24" s="4" t="s">
        <f>=HYPERLINK("https://www.rossileiloes.com.br/lote/detalhe/260862", " MOTOR OM352")</f>
      </c>
      <c r="C24" s="4" t="inlineStr">
        <is>
          <t>Não vendido</t>
        </is>
      </c>
      <c r="D24" s="4" t="inlineStr">
        <is>
          <t>0</t>
        </is>
      </c>
      <c r="E24" s="5" t="inlineStr">
        <is>
          <t>1.000,00</t>
        </is>
      </c>
      <c r="F24" s="4" t="inlineStr">
        <is>
          <t>250.00</t>
        </is>
      </c>
    </row>
    <row collapsed="false" customFormat="false" customHeight="false" hidden="false" ht="12.1" outlineLevel="0" r="25">
      <c r="A25" s="5" t="s">
        <f>=HYPERLINK("https://www.rossileiloes.com.br/lote/detalhe/260861", "020")</f>
      </c>
      <c r="B25" s="4" t="s">
        <f>=HYPERLINK("https://www.rossileiloes.com.br/lote/detalhe/260861", " EIXO TRASEIRO 966H")</f>
      </c>
      <c r="C25" s="4" t="inlineStr">
        <is>
          <t>Não vendido</t>
        </is>
      </c>
      <c r="D25" s="4" t="inlineStr">
        <is>
          <t>0</t>
        </is>
      </c>
      <c r="E25" s="5" t="inlineStr">
        <is>
          <t>1.000,00</t>
        </is>
      </c>
      <c r="F25" s="4" t="inlineStr">
        <is>
          <t>250.00</t>
        </is>
      </c>
    </row>
    <row collapsed="false" customFormat="false" customHeight="false" hidden="false" ht="12.1" outlineLevel="0" r="26">
      <c r="A26" s="5" t="s">
        <f>=HYPERLINK("https://www.rossileiloes.com.br/lote/detalhe/260863", "021")</f>
      </c>
      <c r="B26" s="4" t="s">
        <f>=HYPERLINK("https://www.rossileiloes.com.br/lote/detalhe/260863", " PISTÃO DA LAMINA D6T")</f>
      </c>
      <c r="C26" s="4" t="inlineStr">
        <is>
          <t>Não vendido</t>
        </is>
      </c>
      <c r="D26" s="4" t="inlineStr">
        <is>
          <t>0</t>
        </is>
      </c>
      <c r="E26" s="5" t="inlineStr">
        <is>
          <t>4.000,00</t>
        </is>
      </c>
      <c r="F26" s="4" t="inlineStr">
        <is>
          <t>250.00</t>
        </is>
      </c>
    </row>
    <row collapsed="false" customFormat="false" customHeight="false" hidden="false" ht="12.1" outlineLevel="0" r="27">
      <c r="A27" s="5" t="s">
        <f>=HYPERLINK("https://www.rossileiloes.com.br/lote/detalhe/260872", "024")</f>
      </c>
      <c r="B27" s="4" t="s">
        <f>=HYPERLINK("https://www.rossileiloes.com.br/lote/detalhe/260872", " PISTÃO DA LAMINA D6T")</f>
      </c>
      <c r="C27" s="4" t="inlineStr">
        <is>
          <t>Não vendido</t>
        </is>
      </c>
      <c r="D27" s="4" t="inlineStr">
        <is>
          <t>0</t>
        </is>
      </c>
      <c r="E27" s="5" t="inlineStr">
        <is>
          <t>1.000,00</t>
        </is>
      </c>
      <c r="F27" s="4" t="inlineStr">
        <is>
          <t>250.00</t>
        </is>
      </c>
    </row>
    <row collapsed="false" customFormat="false" customHeight="false" hidden="false" ht="12.1" outlineLevel="0" r="28">
      <c r="A28" s="5" t="s">
        <f>=HYPERLINK("https://www.rossileiloes.com.br/lote/detalhe/260864", "025")</f>
      </c>
      <c r="B28" s="4" t="s">
        <f>=HYPERLINK("https://www.rossileiloes.com.br/lote/detalhe/260864", " PISTÃO DO GEMEOS 330C")</f>
      </c>
      <c r="C28" s="4" t="inlineStr">
        <is>
          <t>Não vendido</t>
        </is>
      </c>
      <c r="D28" s="4" t="inlineStr">
        <is>
          <t>0</t>
        </is>
      </c>
      <c r="E28" s="5" t="inlineStr">
        <is>
          <t>1.000,00</t>
        </is>
      </c>
      <c r="F28" s="4" t="inlineStr">
        <is>
          <t>250.00</t>
        </is>
      </c>
    </row>
    <row collapsed="false" customFormat="false" customHeight="false" hidden="false" ht="12.1" outlineLevel="0" r="29">
      <c r="A29" s="5" t="s">
        <f>=HYPERLINK("https://www.rossileiloes.com.br/lote/detalhe/260865", "027")</f>
      </c>
      <c r="B29" s="4" t="s">
        <f>=HYPERLINK("https://www.rossileiloes.com.br/lote/detalhe/260865", " RADIADOR DE AGUA E ÓLEO FG85")</f>
      </c>
      <c r="C29" s="4" t="inlineStr">
        <is>
          <t>Não vendido</t>
        </is>
      </c>
      <c r="D29" s="4" t="inlineStr">
        <is>
          <t>0</t>
        </is>
      </c>
      <c r="E29" s="5" t="inlineStr">
        <is>
          <t>1.000,00</t>
        </is>
      </c>
      <c r="F29" s="4" t="inlineStr">
        <is>
          <t>250.00</t>
        </is>
      </c>
    </row>
    <row collapsed="false" customFormat="false" customHeight="false" hidden="false" ht="12.1" outlineLevel="0" r="30">
      <c r="A30" s="5" t="s">
        <f>=HYPERLINK("https://www.rossileiloes.com.br/lote/detalhe/260866", "028")</f>
      </c>
      <c r="B30" s="4" t="s">
        <f>=HYPERLINK("https://www.rossileiloes.com.br/lote/detalhe/260866", " ESTICADOR DE ESTEIRA D6T")</f>
      </c>
      <c r="C30" s="4" t="inlineStr">
        <is>
          <t>Não vendido</t>
        </is>
      </c>
      <c r="D30" s="4" t="inlineStr">
        <is>
          <t>0</t>
        </is>
      </c>
      <c r="E30" s="5" t="inlineStr">
        <is>
          <t>1.000,00</t>
        </is>
      </c>
      <c r="F30" s="4" t="inlineStr">
        <is>
          <t>250.00</t>
        </is>
      </c>
    </row>
    <row collapsed="false" customFormat="false" customHeight="false" hidden="false" ht="12.1" outlineLevel="0" r="31">
      <c r="A31" s="5" t="s">
        <f>=HYPERLINK("https://www.rossileiloes.com.br/lote/detalhe/260867", "029")</f>
      </c>
      <c r="B31" s="4" t="s">
        <f>=HYPERLINK("https://www.rossileiloes.com.br/lote/detalhe/260867", " COROA DE GIRO FX215")</f>
      </c>
      <c r="C31" s="4" t="inlineStr">
        <is>
          <t>Não vendido</t>
        </is>
      </c>
      <c r="D31" s="4" t="inlineStr">
        <is>
          <t>0</t>
        </is>
      </c>
      <c r="E31" s="5" t="inlineStr">
        <is>
          <t>1.000,00</t>
        </is>
      </c>
      <c r="F31" s="4" t="inlineStr">
        <is>
          <t>250.00</t>
        </is>
      </c>
    </row>
    <row collapsed="false" customFormat="false" customHeight="false" hidden="false" ht="12.1" outlineLevel="0" r="32">
      <c r="A32" s="5" t="s">
        <f>=HYPERLINK("https://www.rossileiloes.com.br/lote/detalhe/260868", "030")</f>
      </c>
      <c r="B32" s="4" t="s">
        <f>=HYPERLINK("https://www.rossileiloes.com.br/lote/detalhe/260868", " PAR DE RODA GUIA COMPLETA 330")</f>
      </c>
      <c r="C32" s="4" t="inlineStr">
        <is>
          <t>Não vendido</t>
        </is>
      </c>
      <c r="D32" s="4" t="inlineStr">
        <is>
          <t>0</t>
        </is>
      </c>
      <c r="E32" s="5" t="inlineStr">
        <is>
          <t>1.000,00</t>
        </is>
      </c>
      <c r="F32" s="4" t="inlineStr">
        <is>
          <t>250.00</t>
        </is>
      </c>
    </row>
    <row collapsed="false" customFormat="false" customHeight="false" hidden="false" ht="12.1" outlineLevel="0" r="33">
      <c r="A33" s="5" t="s">
        <f>=HYPERLINK("https://www.rossileiloes.com.br/lote/detalhe/260869", "031")</f>
      </c>
      <c r="B33" s="4" t="s">
        <f>=HYPERLINK("https://www.rossileiloes.com.br/lote/detalhe/260869", " UMA RODA GUIA HYUNDAI 210")</f>
      </c>
      <c r="C33" s="4" t="inlineStr">
        <is>
          <t>Não vendido</t>
        </is>
      </c>
      <c r="D33" s="4" t="inlineStr">
        <is>
          <t>0</t>
        </is>
      </c>
      <c r="E33" s="5" t="inlineStr">
        <is>
          <t>1.000,00</t>
        </is>
      </c>
      <c r="F33" s="4" t="inlineStr">
        <is>
          <t>250.00</t>
        </is>
      </c>
    </row>
    <row collapsed="false" customFormat="false" customHeight="false" hidden="false" ht="12.1" outlineLevel="0" r="34">
      <c r="A34" s="5" t="s">
        <f>=HYPERLINK("https://www.rossileiloes.com.br/lote/detalhe/260870", "032")</f>
      </c>
      <c r="B34" s="4" t="s">
        <f>=HYPERLINK("https://www.rossileiloes.com.br/lote/detalhe/260870", " UMA RODA GUIA D8T")</f>
      </c>
      <c r="C34" s="4" t="inlineStr">
        <is>
          <t>Não vendido</t>
        </is>
      </c>
      <c r="D34" s="4" t="inlineStr">
        <is>
          <t>0</t>
        </is>
      </c>
      <c r="E34" s="5" t="inlineStr">
        <is>
          <t>1.000,00</t>
        </is>
      </c>
      <c r="F34" s="4" t="inlineStr">
        <is>
          <t>250.00</t>
        </is>
      </c>
    </row>
    <row collapsed="false" customFormat="false" customHeight="false" hidden="false" ht="12.1" outlineLevel="0" r="35">
      <c r="A35" s="5" t="s">
        <f>=HYPERLINK("https://www.rossileiloes.com.br/lote/detalhe/260871", "033")</f>
      </c>
      <c r="B35" s="4" t="s">
        <f>=HYPERLINK("https://www.rossileiloes.com.br/lote/detalhe/260871", " UMA RODA GUIA 336")</f>
      </c>
      <c r="C35" s="4" t="inlineStr">
        <is>
          <t>Não vendido</t>
        </is>
      </c>
      <c r="D35" s="4" t="inlineStr">
        <is>
          <t>0</t>
        </is>
      </c>
      <c r="E35" s="5" t="inlineStr">
        <is>
          <t>1.000,00</t>
        </is>
      </c>
      <c r="F35" s="4" t="inlineStr">
        <is>
          <t>250.00</t>
        </is>
      </c>
    </row>
    <row collapsed="false" customFormat="false" customHeight="false" hidden="false" ht="12.1" outlineLevel="0" r="36">
      <c r="A36" s="5" t="s">
        <f>=HYPERLINK("https://www.rossileiloes.com.br/lote/detalhe/260873", "035")</f>
      </c>
      <c r="B36" s="4" t="s">
        <f>=HYPERLINK("https://www.rossileiloes.com.br/lote/detalhe/260873", " PAR DE RODA 120B")</f>
      </c>
      <c r="C36" s="4" t="inlineStr">
        <is>
          <t>Não vendido</t>
        </is>
      </c>
      <c r="D36" s="4" t="inlineStr">
        <is>
          <t>0</t>
        </is>
      </c>
      <c r="E36" s="5" t="inlineStr">
        <is>
          <t>1.000,00</t>
        </is>
      </c>
      <c r="F36" s="4" t="inlineStr">
        <is>
          <t>250.00</t>
        </is>
      </c>
    </row>
    <row collapsed="false" customFormat="false" customHeight="false" hidden="false" ht="12.1" outlineLevel="0" r="37">
      <c r="A37" s="5" t="s">
        <f>=HYPERLINK("https://www.rossileiloes.com.br/lote/detalhe/260874", "036")</f>
      </c>
      <c r="B37" s="4" t="s">
        <f>=HYPERLINK("https://www.rossileiloes.com.br/lote/detalhe/260874", " CAPOTA 930")</f>
      </c>
      <c r="C37" s="4" t="inlineStr">
        <is>
          <t>Não vendido</t>
        </is>
      </c>
      <c r="D37" s="4" t="inlineStr">
        <is>
          <t>0</t>
        </is>
      </c>
      <c r="E37" s="5" t="inlineStr">
        <is>
          <t>1.000,00</t>
        </is>
      </c>
      <c r="F37" s="4" t="inlineStr">
        <is>
          <t>250.00</t>
        </is>
      </c>
    </row>
    <row collapsed="false" customFormat="false" customHeight="false" hidden="false" ht="12.1" outlineLevel="0" r="38">
      <c r="A38" s="5" t="s">
        <f>=HYPERLINK("https://www.rossileiloes.com.br/lote/detalhe/260875", "037")</f>
      </c>
      <c r="B38" s="4" t="s">
        <f>=HYPERLINK("https://www.rossileiloes.com.br/lote/detalhe/260875", " UM TANQUE DE DIESEL 336D")</f>
      </c>
      <c r="C38" s="4" t="inlineStr">
        <is>
          <t>Não vendido</t>
        </is>
      </c>
      <c r="D38" s="4" t="inlineStr">
        <is>
          <t>0</t>
        </is>
      </c>
      <c r="E38" s="5" t="inlineStr">
        <is>
          <t>1.000,00</t>
        </is>
      </c>
      <c r="F38" s="4" t="inlineStr">
        <is>
          <t>250.00</t>
        </is>
      </c>
    </row>
    <row collapsed="false" customFormat="false" customHeight="false" hidden="false" ht="12.1" outlineLevel="0" r="39">
      <c r="A39" s="5" t="s">
        <f>=HYPERLINK("https://www.rossileiloes.com.br/lote/detalhe/260876", "041")</f>
      </c>
      <c r="B39" s="4" t="s">
        <f>=HYPERLINK("https://www.rossileiloes.com.br/lote/detalhe/260876", " CABINE 966C, WA320 E OUTRAS")</f>
      </c>
      <c r="C39" s="4" t="inlineStr">
        <is>
          <t>Não vendido</t>
        </is>
      </c>
      <c r="D39" s="4" t="inlineStr">
        <is>
          <t>0</t>
        </is>
      </c>
      <c r="E39" s="5" t="inlineStr">
        <is>
          <t>1.000,00</t>
        </is>
      </c>
      <c r="F39" s="4" t="inlineStr">
        <is>
          <t>250.00</t>
        </is>
      </c>
    </row>
    <row collapsed="false" customFormat="false" customHeight="false" hidden="false" ht="12.1" outlineLevel="0" r="40">
      <c r="A40" s="5" t="s">
        <f>=HYPERLINK("https://www.rossileiloes.com.br/lote/detalhe/260877", "044")</f>
      </c>
      <c r="B40" s="4" t="s">
        <f>=HYPERLINK("https://www.rossileiloes.com.br/lote/detalhe/260877", " MOTOR DE GIRO 320B")</f>
      </c>
      <c r="C40" s="4" t="inlineStr">
        <is>
          <t>Não vendido</t>
        </is>
      </c>
      <c r="D40" s="4" t="inlineStr">
        <is>
          <t>0</t>
        </is>
      </c>
      <c r="E40" s="5" t="inlineStr">
        <is>
          <t>1.000,00</t>
        </is>
      </c>
      <c r="F40" s="4" t="inlineStr">
        <is>
          <t>250.00</t>
        </is>
      </c>
    </row>
    <row collapsed="false" customFormat="false" customHeight="false" hidden="false" ht="12.1" outlineLevel="0" r="41">
      <c r="A41" s="5" t="s">
        <f>=HYPERLINK("https://www.rossileiloes.com.br/lote/detalhe/260878", "045")</f>
      </c>
      <c r="B41" s="4" t="s">
        <f>=HYPERLINK("https://www.rossileiloes.com.br/lote/detalhe/260878", " BLOCO DO MOTOR C6.6")</f>
      </c>
      <c r="C41" s="4" t="inlineStr">
        <is>
          <t>Não vendido</t>
        </is>
      </c>
      <c r="D41" s="4" t="inlineStr">
        <is>
          <t>0</t>
        </is>
      </c>
      <c r="E41" s="5" t="inlineStr">
        <is>
          <t>1.000,00</t>
        </is>
      </c>
      <c r="F41" s="4" t="inlineStr">
        <is>
          <t>250.00</t>
        </is>
      </c>
    </row>
    <row collapsed="false" customFormat="false" customHeight="false" hidden="false" ht="12.1" outlineLevel="0" r="42">
      <c r="A42" s="5" t="s">
        <f>=HYPERLINK("https://www.rossileiloes.com.br/lote/detalhe/260881", "046")</f>
      </c>
      <c r="B42" s="4" t="s">
        <f>=HYPERLINK("https://www.rossileiloes.com.br/lote/detalhe/260881", " CONVERSOR DE TORC JCB 3C")</f>
      </c>
      <c r="C42" s="4" t="inlineStr">
        <is>
          <t>Não vendido</t>
        </is>
      </c>
      <c r="D42" s="4" t="inlineStr">
        <is>
          <t>0</t>
        </is>
      </c>
      <c r="E42" s="5" t="inlineStr">
        <is>
          <t>1.000,00</t>
        </is>
      </c>
      <c r="F42" s="4" t="inlineStr">
        <is>
          <t>250.00</t>
        </is>
      </c>
    </row>
    <row collapsed="false" customFormat="false" customHeight="false" hidden="false" ht="12.1" outlineLevel="0" r="43">
      <c r="A43" s="5" t="s">
        <f>=HYPERLINK("https://www.rossileiloes.com.br/lote/detalhe/260879", "047")</f>
      </c>
      <c r="B43" s="4" t="s">
        <f>=HYPERLINK("https://www.rossileiloes.com.br/lote/detalhe/260879", " TROCADOR DE CALOR 950H")</f>
      </c>
      <c r="C43" s="4" t="inlineStr">
        <is>
          <t>Não vendido</t>
        </is>
      </c>
      <c r="D43" s="4" t="inlineStr">
        <is>
          <t>0</t>
        </is>
      </c>
      <c r="E43" s="5" t="inlineStr">
        <is>
          <t>1.000,00</t>
        </is>
      </c>
      <c r="F43" s="4" t="inlineStr">
        <is>
          <t>250.00</t>
        </is>
      </c>
    </row>
    <row collapsed="false" customFormat="false" customHeight="false" hidden="false" ht="12.1" outlineLevel="0" r="44">
      <c r="A44" s="5" t="s">
        <f>=HYPERLINK("https://www.rossileiloes.com.br/lote/detalhe/260880", "048")</f>
      </c>
      <c r="B44" s="4" t="s">
        <f>=HYPERLINK("https://www.rossileiloes.com.br/lote/detalhe/260880", " VIRABREQUIM 3306")</f>
      </c>
      <c r="C44" s="4" t="inlineStr">
        <is>
          <t>Não vendido</t>
        </is>
      </c>
      <c r="D44" s="4" t="inlineStr">
        <is>
          <t>1</t>
        </is>
      </c>
      <c r="E44" s="5" t="inlineStr">
        <is>
          <t>1.000,00</t>
        </is>
      </c>
      <c r="F44" s="4" t="inlineStr">
        <is>
          <t>250.00</t>
        </is>
      </c>
    </row>
    <row collapsed="false" customFormat="false" customHeight="false" hidden="false" ht="12.1" outlineLevel="0" r="45">
      <c r="A45" s="5" t="s">
        <f>=HYPERLINK("https://www.rossileiloes.com.br/lote/detalhe/260882", "049")</f>
      </c>
      <c r="B45" s="4" t="s">
        <f>=HYPERLINK("https://www.rossileiloes.com.br/lote/detalhe/260882", " RADIADOR PATROL 120B")</f>
      </c>
      <c r="C45" s="4" t="inlineStr">
        <is>
          <t>Não vendido</t>
        </is>
      </c>
      <c r="D45" s="4" t="inlineStr">
        <is>
          <t>1</t>
        </is>
      </c>
      <c r="E45" s="5" t="inlineStr">
        <is>
          <t>1.000,00</t>
        </is>
      </c>
      <c r="F45" s="4" t="inlineStr">
        <is>
          <t>250.00</t>
        </is>
      </c>
    </row>
    <row collapsed="false" customFormat="false" customHeight="false" hidden="false" ht="12.1" outlineLevel="0" r="46">
      <c r="A46" s="5" t="s">
        <f>=HYPERLINK("https://www.rossileiloes.com.br/lote/detalhe/260884", "051")</f>
      </c>
      <c r="B46" s="4" t="s">
        <f>=HYPERLINK("https://www.rossileiloes.com.br/lote/detalhe/260884", " RADIADOR COMPLETO L120E")</f>
      </c>
      <c r="C46" s="4" t="inlineStr">
        <is>
          <t>Não vendido</t>
        </is>
      </c>
      <c r="D46" s="4" t="inlineStr">
        <is>
          <t>0</t>
        </is>
      </c>
      <c r="E46" s="5" t="inlineStr">
        <is>
          <t>1.000,00</t>
        </is>
      </c>
      <c r="F46" s="4" t="inlineStr">
        <is>
          <t>250.00</t>
        </is>
      </c>
    </row>
    <row collapsed="false" customFormat="false" customHeight="false" hidden="false" ht="12.1" outlineLevel="0" r="47">
      <c r="A47" s="5" t="s">
        <f>=HYPERLINK("https://www.rossileiloes.com.br/lote/detalhe/260883", "052")</f>
      </c>
      <c r="B47" s="4" t="s">
        <f>=HYPERLINK("https://www.rossileiloes.com.br/lote/detalhe/260883", " LOTE COM 4 PISTÕES DE 3M E 1 DE 1,75M")</f>
      </c>
      <c r="C47" s="4" t="inlineStr">
        <is>
          <t>Não vendido</t>
        </is>
      </c>
      <c r="D47" s="4" t="inlineStr">
        <is>
          <t>5</t>
        </is>
      </c>
      <c r="E47" s="5" t="inlineStr">
        <is>
          <t>2.000,00</t>
        </is>
      </c>
      <c r="F47" s="4" t="inlineStr">
        <is>
          <t>250.00</t>
        </is>
      </c>
    </row>
    <row collapsed="false" customFormat="false" customHeight="false" hidden="false" ht="12.1" outlineLevel="0" r="48">
      <c r="A48" s="5" t="s">
        <f>=HYPERLINK("https://www.rossileiloes.com.br/lote/detalhe/260885", "055")</f>
      </c>
      <c r="B48" s="4" t="s">
        <f>=HYPERLINK("https://www.rossileiloes.com.br/lote/detalhe/260885", " PISTÃO DA PATOLA JCB")</f>
      </c>
      <c r="C48" s="4" t="inlineStr">
        <is>
          <t>Não vendido</t>
        </is>
      </c>
      <c r="D48" s="4" t="inlineStr">
        <is>
          <t>0</t>
        </is>
      </c>
      <c r="E48" s="5" t="inlineStr">
        <is>
          <t>1.000,00</t>
        </is>
      </c>
      <c r="F48" s="4" t="inlineStr">
        <is>
          <t>250.00</t>
        </is>
      </c>
    </row>
    <row collapsed="false" customFormat="false" customHeight="false" hidden="false" ht="12.1" outlineLevel="0" r="49">
      <c r="A49" s="5" t="s">
        <f>=HYPERLINK("https://www.rossileiloes.com.br/lote/detalhe/260887", "056")</f>
      </c>
      <c r="B49" s="4" t="s">
        <f>=HYPERLINK("https://www.rossileiloes.com.br/lote/detalhe/260887", " PISTÃO DA LAMINA D8K")</f>
      </c>
      <c r="C49" s="4" t="inlineStr">
        <is>
          <t>Não vendido</t>
        </is>
      </c>
      <c r="D49" s="4" t="inlineStr">
        <is>
          <t>2</t>
        </is>
      </c>
      <c r="E49" s="5" t="inlineStr">
        <is>
          <t>1.250,00</t>
        </is>
      </c>
      <c r="F49" s="4" t="inlineStr">
        <is>
          <t>250.00</t>
        </is>
      </c>
    </row>
    <row collapsed="false" customFormat="false" customHeight="false" hidden="false" ht="12.1" outlineLevel="0" r="50">
      <c r="A50" s="5" t="s">
        <f>=HYPERLINK("https://www.rossileiloes.com.br/lote/detalhe/260886", "057")</f>
      </c>
      <c r="B50" s="4" t="s">
        <f>=HYPERLINK("https://www.rossileiloes.com.br/lote/detalhe/260886", " PISTÃO DO LEVANTE VOLVO 210")</f>
      </c>
      <c r="C50" s="4" t="inlineStr">
        <is>
          <t>Não vendido</t>
        </is>
      </c>
      <c r="D50" s="4" t="inlineStr">
        <is>
          <t>2</t>
        </is>
      </c>
      <c r="E50" s="5" t="inlineStr">
        <is>
          <t>1.250,00</t>
        </is>
      </c>
      <c r="F50" s="4" t="inlineStr">
        <is>
          <t>250.00</t>
        </is>
      </c>
    </row>
    <row collapsed="false" customFormat="false" customHeight="false" hidden="false" ht="12.1" outlineLevel="0" r="51">
      <c r="A51" s="5" t="s">
        <f>=HYPERLINK("https://www.rossileiloes.com.br/lote/detalhe/260890", "058")</f>
      </c>
      <c r="B51" s="4" t="s">
        <f>=HYPERLINK("https://www.rossileiloes.com.br/lote/detalhe/260890", " LOTE COM 4 PISTÕES DIVERSOS")</f>
      </c>
      <c r="C51" s="4" t="inlineStr">
        <is>
          <t>Não vendido</t>
        </is>
      </c>
      <c r="D51" s="4" t="inlineStr">
        <is>
          <t>1</t>
        </is>
      </c>
      <c r="E51" s="5" t="inlineStr">
        <is>
          <t>1.000,00</t>
        </is>
      </c>
      <c r="F51" s="4" t="inlineStr">
        <is>
          <t>250.00</t>
        </is>
      </c>
    </row>
    <row collapsed="false" customFormat="false" customHeight="false" hidden="false" ht="12.1" outlineLevel="0" r="52">
      <c r="A52" s="5" t="s">
        <f>=HYPERLINK("https://www.rossileiloes.com.br/lote/detalhe/260888", "061")</f>
      </c>
      <c r="B52" s="4" t="s">
        <f>=HYPERLINK("https://www.rossileiloes.com.br/lote/detalhe/260888", " TANQUE HIDRAULICO VOLVO G940")</f>
      </c>
      <c r="C52" s="4" t="inlineStr">
        <is>
          <t>Não vendido</t>
        </is>
      </c>
      <c r="D52" s="4" t="inlineStr">
        <is>
          <t>0</t>
        </is>
      </c>
      <c r="E52" s="5" t="inlineStr">
        <is>
          <t>1.000,00</t>
        </is>
      </c>
      <c r="F52" s="4" t="inlineStr">
        <is>
          <t>250.00</t>
        </is>
      </c>
    </row>
    <row collapsed="false" customFormat="false" customHeight="false" hidden="false" ht="12.1" outlineLevel="0" r="53">
      <c r="A53" s="5" t="s">
        <f>=HYPERLINK("https://www.rossileiloes.com.br/lote/detalhe/260889", "063")</f>
      </c>
      <c r="B53" s="4" t="s">
        <f>=HYPERLINK("https://www.rossileiloes.com.br/lote/detalhe/260889", " CORRENTE DA PATROL")</f>
      </c>
      <c r="C53" s="4" t="inlineStr">
        <is>
          <t>Não vendido</t>
        </is>
      </c>
      <c r="D53" s="4" t="inlineStr">
        <is>
          <t>0</t>
        </is>
      </c>
      <c r="E53" s="5" t="inlineStr">
        <is>
          <t>1.000,00</t>
        </is>
      </c>
      <c r="F53" s="4" t="inlineStr">
        <is>
          <t>250.00</t>
        </is>
      </c>
    </row>
    <row collapsed="false" customFormat="false" customHeight="false" hidden="false" ht="12.1" outlineLevel="0" r="54">
      <c r="A54" s="5" t="s">
        <f>=HYPERLINK("https://www.rossileiloes.com.br/lote/detalhe/260892", "064")</f>
      </c>
      <c r="B54" s="4" t="s">
        <f>=HYPERLINK("https://www.rossileiloes.com.br/lote/detalhe/260892", " COROA DA MOTRIZ PC 150")</f>
      </c>
      <c r="C54" s="4" t="inlineStr">
        <is>
          <t>Não vendido</t>
        </is>
      </c>
      <c r="D54" s="4" t="inlineStr">
        <is>
          <t>0</t>
        </is>
      </c>
      <c r="E54" s="5" t="inlineStr">
        <is>
          <t>1.000,00</t>
        </is>
      </c>
      <c r="F54" s="4" t="inlineStr">
        <is>
          <t>250.00</t>
        </is>
      </c>
    </row>
    <row collapsed="false" customFormat="false" customHeight="false" hidden="false" ht="12.1" outlineLevel="0" r="55">
      <c r="A55" s="5" t="s">
        <f>=HYPERLINK("https://www.rossileiloes.com.br/lote/detalhe/260891", "065")</f>
      </c>
      <c r="B55" s="4" t="s">
        <f>=HYPERLINK("https://www.rossileiloes.com.br/lote/detalhe/260891", " RODA GUIA PC150")</f>
      </c>
      <c r="C55" s="4" t="inlineStr">
        <is>
          <t>Não vendido</t>
        </is>
      </c>
      <c r="D55" s="4" t="inlineStr">
        <is>
          <t>0</t>
        </is>
      </c>
      <c r="E55" s="5" t="inlineStr">
        <is>
          <t>1.000,00</t>
        </is>
      </c>
      <c r="F55" s="4" t="inlineStr">
        <is>
          <t>250.00</t>
        </is>
      </c>
    </row>
    <row collapsed="false" customFormat="false" customHeight="false" hidden="false" ht="12.1" outlineLevel="0" r="56">
      <c r="A56" s="5" t="s">
        <f>=HYPERLINK("https://www.rossileiloes.com.br/lote/detalhe/260893", "068")</f>
      </c>
      <c r="B56" s="4" t="s">
        <f>=HYPERLINK("https://www.rossileiloes.com.br/lote/detalhe/260893", " CAPU D6T")</f>
      </c>
      <c r="C56" s="4" t="inlineStr">
        <is>
          <t>Não vendido</t>
        </is>
      </c>
      <c r="D56" s="4" t="inlineStr">
        <is>
          <t>0</t>
        </is>
      </c>
      <c r="E56" s="5" t="inlineStr">
        <is>
          <t>1.000,00</t>
        </is>
      </c>
      <c r="F56" s="4" t="inlineStr">
        <is>
          <t>250.00</t>
        </is>
      </c>
    </row>
    <row collapsed="false" customFormat="false" customHeight="false" hidden="false" ht="12.1" outlineLevel="0" r="57">
      <c r="A57" s="5" t="s">
        <f>=HYPERLINK("https://www.rossileiloes.com.br/lote/detalhe/260895", "071")</f>
      </c>
      <c r="B57" s="4" t="s">
        <f>=HYPERLINK("https://www.rossileiloes.com.br/lote/detalhe/260895", " RABICHO FIXO D6D")</f>
      </c>
      <c r="C57" s="4" t="inlineStr">
        <is>
          <t>Não vendido</t>
        </is>
      </c>
      <c r="D57" s="4" t="inlineStr">
        <is>
          <t>0</t>
        </is>
      </c>
      <c r="E57" s="5" t="inlineStr">
        <is>
          <t>1.000,00</t>
        </is>
      </c>
      <c r="F57" s="4" t="inlineStr">
        <is>
          <t>250.00</t>
        </is>
      </c>
    </row>
    <row collapsed="false" customFormat="false" customHeight="false" hidden="false" ht="12.1" outlineLevel="0" r="58">
      <c r="A58" s="5" t="s">
        <f>=HYPERLINK("https://www.rossileiloes.com.br/lote/detalhe/260897", "072")</f>
      </c>
      <c r="B58" s="4" t="s">
        <f>=HYPERLINK("https://www.rossileiloes.com.br/lote/detalhe/260897", " CONCHA ESCAVADEIRA 225")</f>
      </c>
      <c r="C58" s="4" t="inlineStr">
        <is>
          <t>Não vendido</t>
        </is>
      </c>
      <c r="D58" s="4" t="inlineStr">
        <is>
          <t>2</t>
        </is>
      </c>
      <c r="E58" s="5" t="inlineStr">
        <is>
          <t>1.500,00</t>
        </is>
      </c>
      <c r="F58" s="4" t="inlineStr">
        <is>
          <t>250.00</t>
        </is>
      </c>
    </row>
    <row collapsed="false" customFormat="false" customHeight="false" hidden="false" ht="12.1" outlineLevel="0" r="59">
      <c r="A59" s="5" t="s">
        <f>=HYPERLINK("https://www.rossileiloes.com.br/lote/detalhe/260896", "073")</f>
      </c>
      <c r="B59" s="4" t="s">
        <f>=HYPERLINK("https://www.rossileiloes.com.br/lote/detalhe/260896", " ORBITROL 966H")</f>
      </c>
      <c r="C59" s="4" t="inlineStr">
        <is>
          <t>Não vendido</t>
        </is>
      </c>
      <c r="D59" s="4" t="inlineStr">
        <is>
          <t>0</t>
        </is>
      </c>
      <c r="E59" s="5" t="inlineStr">
        <is>
          <t>1.000,00</t>
        </is>
      </c>
      <c r="F59" s="4" t="inlineStr">
        <is>
          <t>250.00</t>
        </is>
      </c>
    </row>
    <row collapsed="false" customFormat="false" customHeight="false" hidden="false" ht="12.1" outlineLevel="0" r="60">
      <c r="A60" s="5" t="s">
        <f>=HYPERLINK("https://www.rossileiloes.com.br/lote/detalhe/260894", "074")</f>
      </c>
      <c r="B60" s="4" t="s">
        <f>=HYPERLINK("https://www.rossileiloes.com.br/lote/detalhe/260894", " JOISTICK 924G")</f>
      </c>
      <c r="C60" s="4" t="inlineStr">
        <is>
          <t>Não vendido</t>
        </is>
      </c>
      <c r="D60" s="4" t="inlineStr">
        <is>
          <t>0</t>
        </is>
      </c>
      <c r="E60" s="5" t="inlineStr">
        <is>
          <t>1.000,00</t>
        </is>
      </c>
      <c r="F60" s="4" t="inlineStr">
        <is>
          <t>250.00</t>
        </is>
      </c>
    </row>
    <row collapsed="false" customFormat="false" customHeight="false" hidden="false" ht="12.1" outlineLevel="0" r="61">
      <c r="A61" s="5" t="s">
        <f>=HYPERLINK("https://www.rossileiloes.com.br/lote/detalhe/260898", "077")</f>
      </c>
      <c r="B61" s="4" t="s">
        <f>=HYPERLINK("https://www.rossileiloes.com.br/lote/detalhe/260898", " CONCHA 966C")</f>
      </c>
      <c r="C61" s="4" t="inlineStr">
        <is>
          <t>Não vendido</t>
        </is>
      </c>
      <c r="D61" s="4" t="inlineStr">
        <is>
          <t>4</t>
        </is>
      </c>
      <c r="E61" s="5" t="inlineStr">
        <is>
          <t>1.750,00</t>
        </is>
      </c>
      <c r="F61" s="4" t="inlineStr">
        <is>
          <t>250.00</t>
        </is>
      </c>
    </row>
    <row collapsed="false" customFormat="false" customHeight="false" hidden="false" ht="12.1" outlineLevel="0" r="62">
      <c r="A62" s="5" t="s">
        <f>=HYPERLINK("https://www.rossileiloes.com.br/lote/detalhe/260899", "078")</f>
      </c>
      <c r="B62" s="4" t="s">
        <f>=HYPERLINK("https://www.rossileiloes.com.br/lote/detalhe/260899", "[ VÍDEO ] BOMBA INJETORA 3406")</f>
      </c>
      <c r="C62" s="4" t="inlineStr">
        <is>
          <t>Não vendido</t>
        </is>
      </c>
      <c r="D62" s="4" t="inlineStr">
        <is>
          <t>0</t>
        </is>
      </c>
      <c r="E62" s="5" t="inlineStr">
        <is>
          <t>1.000,00</t>
        </is>
      </c>
      <c r="F62" s="4" t="inlineStr">
        <is>
          <t>250.00</t>
        </is>
      </c>
    </row>
    <row collapsed="false" customFormat="false" customHeight="false" hidden="false" ht="12.1" outlineLevel="0" r="63">
      <c r="A63" s="5" t="s">
        <f>=HYPERLINK("https://www.rossileiloes.com.br/lote/detalhe/260900", "079")</f>
      </c>
      <c r="B63" s="4" t="s">
        <f>=HYPERLINK("https://www.rossileiloes.com.br/lote/detalhe/260900", " COROA REDUTOR E PINHÃO D8K")</f>
      </c>
      <c r="C63" s="4" t="inlineStr">
        <is>
          <t>Não vendido</t>
        </is>
      </c>
      <c r="D63" s="4" t="inlineStr">
        <is>
          <t>0</t>
        </is>
      </c>
      <c r="E63" s="5" t="inlineStr">
        <is>
          <t>1.000,00</t>
        </is>
      </c>
      <c r="F63" s="4" t="inlineStr">
        <is>
          <t>250.00</t>
        </is>
      </c>
    </row>
    <row collapsed="false" customFormat="false" customHeight="false" hidden="false" ht="12.1" outlineLevel="0" r="64">
      <c r="A64" s="5" t="s">
        <f>=HYPERLINK("https://www.rossileiloes.com.br/lote/detalhe/260901", "082")</f>
      </c>
      <c r="B64" s="4" t="s">
        <f>=HYPERLINK("https://www.rossileiloes.com.br/lote/detalhe/260901", " [ LANCES POR KG ] PISTÃO (APROX. 4 TON)")</f>
      </c>
      <c r="C64" s="4" t="inlineStr">
        <is>
          <t>Não vendido</t>
        </is>
      </c>
      <c r="D64" s="4" t="inlineStr">
        <is>
          <t>2</t>
        </is>
      </c>
      <c r="E64" s="5" t="inlineStr">
        <is>
          <t>1,90</t>
        </is>
      </c>
      <c r="F64" s="4" t="inlineStr">
        <is>
          <t>0.10</t>
        </is>
      </c>
    </row>
    <row collapsed="false" customFormat="false" customHeight="false" hidden="false" ht="12.1" outlineLevel="0" r="65">
      <c r="A65" s="5" t="s">
        <f>=HYPERLINK("https://www.rossileiloes.com.br/lote/detalhe/260902", "083")</f>
      </c>
      <c r="B65" s="4" t="s">
        <f>=HYPERLINK("https://www.rossileiloes.com.br/lote/detalhe/260902", " U E LAMINA D6T")</f>
      </c>
      <c r="C65" s="4" t="inlineStr">
        <is>
          <t>Não vendido</t>
        </is>
      </c>
      <c r="D65" s="4" t="inlineStr">
        <is>
          <t>2</t>
        </is>
      </c>
      <c r="E65" s="5" t="inlineStr">
        <is>
          <t>1.200,00</t>
        </is>
      </c>
      <c r="F65" s="4" t="inlineStr">
        <is>
          <t>200.00</t>
        </is>
      </c>
    </row>
    <row collapsed="false" customFormat="false" customHeight="false" hidden="false" ht="12.1" outlineLevel="0" r="66">
      <c r="A66" s="5" t="s">
        <f>=HYPERLINK("https://www.rossileiloes.com.br/lote/detalhe/260903", "085")</f>
      </c>
      <c r="B66" s="4" t="s">
        <f>=HYPERLINK("https://www.rossileiloes.com.br/lote/detalhe/260903", " BOMBA HIDRAULICA 950G")</f>
      </c>
      <c r="C66" s="4" t="inlineStr">
        <is>
          <t>Não vendido</t>
        </is>
      </c>
      <c r="D66" s="4" t="inlineStr">
        <is>
          <t>0</t>
        </is>
      </c>
      <c r="E66" s="5" t="inlineStr">
        <is>
          <t>1.000,00</t>
        </is>
      </c>
      <c r="F66" s="4" t="inlineStr">
        <is>
          <t>250.00</t>
        </is>
      </c>
    </row>
    <row collapsed="false" customFormat="false" customHeight="false" hidden="false" ht="12.1" outlineLevel="0" r="67">
      <c r="A67" s="5" t="s">
        <f>=HYPERLINK("https://www.rossileiloes.com.br/lote/detalhe/260904", "086")</f>
      </c>
      <c r="B67" s="4" t="s">
        <f>=HYPERLINK("https://www.rossileiloes.com.br/lote/detalhe/260904", " CABEÇOTE 3406")</f>
      </c>
      <c r="C67" s="4" t="inlineStr">
        <is>
          <t>Não vendido</t>
        </is>
      </c>
      <c r="D67" s="4" t="inlineStr">
        <is>
          <t>0</t>
        </is>
      </c>
      <c r="E67" s="5" t="inlineStr">
        <is>
          <t>1.000,00</t>
        </is>
      </c>
      <c r="F67" s="4" t="inlineStr">
        <is>
          <t>250.00</t>
        </is>
      </c>
    </row>
    <row collapsed="false" customFormat="false" customHeight="false" hidden="false" ht="12.1" outlineLevel="0" r="68">
      <c r="A68" s="5" t="s">
        <f>=HYPERLINK("https://www.rossileiloes.com.br/lote/detalhe/260905", "087")</f>
      </c>
      <c r="B68" s="4" t="s">
        <f>=HYPERLINK("https://www.rossileiloes.com.br/lote/detalhe/260905", " MOTOR DE GIRO COM REDUTOR PATROL 120H,135H, 140H")</f>
      </c>
      <c r="C68" s="4" t="inlineStr">
        <is>
          <t>Não vendido</t>
        </is>
      </c>
      <c r="D68" s="4" t="inlineStr">
        <is>
          <t>0</t>
        </is>
      </c>
      <c r="E68" s="5" t="inlineStr">
        <is>
          <t>1.000,00</t>
        </is>
      </c>
      <c r="F68" s="4" t="inlineStr">
        <is>
          <t>200.00</t>
        </is>
      </c>
    </row>
    <row collapsed="false" customFormat="false" customHeight="false" hidden="false" ht="12.1" outlineLevel="0" r="69">
      <c r="A69" s="5" t="s">
        <f>=HYPERLINK("https://www.rossileiloes.com.br/lote/detalhe/260908", "088")</f>
      </c>
      <c r="B69" s="4" t="s">
        <f>=HYPERLINK("https://www.rossileiloes.com.br/lote/detalhe/260908", " ESCARIFICADOR PATROL 135H")</f>
      </c>
      <c r="C69" s="4" t="inlineStr">
        <is>
          <t>Não vendido</t>
        </is>
      </c>
      <c r="D69" s="4" t="inlineStr">
        <is>
          <t>1</t>
        </is>
      </c>
      <c r="E69" s="5" t="inlineStr">
        <is>
          <t>1.000,00</t>
        </is>
      </c>
      <c r="F69" s="4" t="inlineStr">
        <is>
          <t>250.00</t>
        </is>
      </c>
    </row>
    <row collapsed="false" customFormat="false" customHeight="false" hidden="false" ht="12.1" outlineLevel="0" r="70">
      <c r="A70" s="5" t="s">
        <f>=HYPERLINK("https://www.rossileiloes.com.br/lote/detalhe/260907", "090")</f>
      </c>
      <c r="B70" s="4" t="s">
        <f>=HYPERLINK("https://www.rossileiloes.com.br/lote/detalhe/260907", " MOTOR MWM 229 FUNCIONANDO")</f>
      </c>
      <c r="C70" s="4" t="inlineStr">
        <is>
          <t>Lote retirado</t>
        </is>
      </c>
      <c r="D70" s="4" t="inlineStr">
        <is>
          <t>24</t>
        </is>
      </c>
      <c r="E70" s="5" t="inlineStr">
        <is>
          <t>7.000,00</t>
        </is>
      </c>
      <c r="F70" s="4" t="inlineStr">
        <is>
          <t>250.00</t>
        </is>
      </c>
    </row>
    <row collapsed="false" customFormat="false" customHeight="false" hidden="false" ht="12.1" outlineLevel="0" r="71">
      <c r="A71" s="5" t="s">
        <f>=HYPERLINK("https://www.rossileiloes.com.br/lote/detalhe/260910", "091")</f>
      </c>
      <c r="B71" s="4" t="s">
        <f>=HYPERLINK("https://www.rossileiloes.com.br/lote/detalhe/260910", " RADIADOR COMPLETO PATROL 135H")</f>
      </c>
      <c r="C71" s="4" t="inlineStr">
        <is>
          <t>Não vendido</t>
        </is>
      </c>
      <c r="D71" s="4" t="inlineStr">
        <is>
          <t>0</t>
        </is>
      </c>
      <c r="E71" s="5" t="inlineStr">
        <is>
          <t>1.000,00</t>
        </is>
      </c>
      <c r="F71" s="4" t="inlineStr">
        <is>
          <t>250.00</t>
        </is>
      </c>
    </row>
    <row collapsed="false" customFormat="false" customHeight="false" hidden="false" ht="12.1" outlineLevel="0" r="72">
      <c r="A72" s="5" t="s">
        <f>=HYPERLINK("https://www.rossileiloes.com.br/lote/detalhe/260906", "092")</f>
      </c>
      <c r="B72" s="4" t="s">
        <f>=HYPERLINK("https://www.rossileiloes.com.br/lote/detalhe/260906", " EIXO DIANTEIRO PATROL 135H")</f>
      </c>
      <c r="C72" s="4" t="inlineStr">
        <is>
          <t>Não vendido</t>
        </is>
      </c>
      <c r="D72" s="4" t="inlineStr">
        <is>
          <t>1</t>
        </is>
      </c>
      <c r="E72" s="5" t="inlineStr">
        <is>
          <t>1.000,00</t>
        </is>
      </c>
      <c r="F72" s="4" t="inlineStr">
        <is>
          <t>250.00</t>
        </is>
      </c>
    </row>
    <row collapsed="false" customFormat="false" customHeight="false" hidden="false" ht="12.1" outlineLevel="0" r="73">
      <c r="A73" s="5" t="s">
        <f>=HYPERLINK("https://www.rossileiloes.com.br/lote/detalhe/260909", "093")</f>
      </c>
      <c r="B73" s="4" t="s">
        <f>=HYPERLINK("https://www.rossileiloes.com.br/lote/detalhe/260909", " H DA CONCHA JCB 3C")</f>
      </c>
      <c r="C73" s="4" t="inlineStr">
        <is>
          <t>Não vendido</t>
        </is>
      </c>
      <c r="D73" s="4" t="inlineStr">
        <is>
          <t>0</t>
        </is>
      </c>
      <c r="E73" s="5" t="inlineStr">
        <is>
          <t>1.000,00</t>
        </is>
      </c>
      <c r="F73" s="4" t="inlineStr">
        <is>
          <t>250.00</t>
        </is>
      </c>
    </row>
    <row collapsed="false" customFormat="false" customHeight="false" hidden="false" ht="12.1" outlineLevel="0" r="74">
      <c r="A74" s="5" t="s">
        <f>=HYPERLINK("https://www.rossileiloes.com.br/lote/detalhe/260911", "094")</f>
      </c>
      <c r="B74" s="4" t="s">
        <f>=HYPERLINK("https://www.rossileiloes.com.br/lote/detalhe/260911", " CABEÇA DE CAVALO JCB 3C")</f>
      </c>
      <c r="C74" s="4" t="inlineStr">
        <is>
          <t>Não vendido</t>
        </is>
      </c>
      <c r="D74" s="4" t="inlineStr">
        <is>
          <t>1</t>
        </is>
      </c>
      <c r="E74" s="5" t="inlineStr">
        <is>
          <t>1.000,00</t>
        </is>
      </c>
      <c r="F74" s="4" t="inlineStr">
        <is>
          <t>250.00</t>
        </is>
      </c>
    </row>
    <row collapsed="false" customFormat="false" customHeight="false" hidden="false" ht="12.1" outlineLevel="0" r="75">
      <c r="A75" s="5" t="s">
        <f>=HYPERLINK("https://www.rossileiloes.com.br/lote/detalhe/260912", "095")</f>
      </c>
      <c r="B75" s="4" t="s">
        <f>=HYPERLINK("https://www.rossileiloes.com.br/lote/detalhe/260912", " PAR DE PATOLA JCB 3C")</f>
      </c>
      <c r="C75" s="4" t="inlineStr">
        <is>
          <t>Não vendido</t>
        </is>
      </c>
      <c r="D75" s="4" t="inlineStr">
        <is>
          <t>0</t>
        </is>
      </c>
      <c r="E75" s="5" t="inlineStr">
        <is>
          <t>1.000,00</t>
        </is>
      </c>
      <c r="F75" s="4" t="inlineStr">
        <is>
          <t>250.00</t>
        </is>
      </c>
    </row>
    <row collapsed="false" customFormat="false" customHeight="false" hidden="false" ht="12.1" outlineLevel="0" r="76">
      <c r="A76" s="5" t="s">
        <f>=HYPERLINK("https://www.rossileiloes.com.br/lote/detalhe/260913", "096")</f>
      </c>
      <c r="B76" s="4" t="s">
        <f>=HYPERLINK("https://www.rossileiloes.com.br/lote/detalhe/260913", " LANÇA DO RETRO 416E")</f>
      </c>
      <c r="C76" s="4" t="inlineStr">
        <is>
          <t>Não vendido</t>
        </is>
      </c>
      <c r="D76" s="4" t="inlineStr">
        <is>
          <t>0</t>
        </is>
      </c>
      <c r="E76" s="5" t="inlineStr">
        <is>
          <t>1.000,00</t>
        </is>
      </c>
      <c r="F76" s="4" t="inlineStr">
        <is>
          <t>250.00</t>
        </is>
      </c>
    </row>
    <row collapsed="false" customFormat="false" customHeight="false" hidden="false" ht="12.1" outlineLevel="0" r="77">
      <c r="A77" s="5" t="s">
        <f>=HYPERLINK("https://www.rossileiloes.com.br/lote/detalhe/260914", "097")</f>
      </c>
      <c r="B77" s="4" t="s">
        <f>=HYPERLINK("https://www.rossileiloes.com.br/lote/detalhe/260914", " LANÇA DO RETRO JCB 3C")</f>
      </c>
      <c r="C77" s="4" t="inlineStr">
        <is>
          <t>Não vendido</t>
        </is>
      </c>
      <c r="D77" s="4" t="inlineStr">
        <is>
          <t>1</t>
        </is>
      </c>
      <c r="E77" s="5" t="inlineStr">
        <is>
          <t>1.000,00</t>
        </is>
      </c>
      <c r="F77" s="4" t="inlineStr">
        <is>
          <t>250.00</t>
        </is>
      </c>
    </row>
    <row collapsed="false" customFormat="false" customHeight="false" hidden="false" ht="12.1" outlineLevel="0" r="78">
      <c r="A78" s="5" t="s">
        <f>=HYPERLINK("https://www.rossileiloes.com.br/lote/detalhe/260915", "098")</f>
      </c>
      <c r="B78" s="4" t="s">
        <f>=HYPERLINK("https://www.rossileiloes.com.br/lote/detalhe/260915", "BOMBA NEWSCROLL INJEÇÃO DIRETA")</f>
      </c>
      <c r="C78" s="4" t="inlineStr">
        <is>
          <t>Não vendido</t>
        </is>
      </c>
      <c r="D78" s="4" t="inlineStr">
        <is>
          <t>0</t>
        </is>
      </c>
      <c r="E78" s="5" t="inlineStr">
        <is>
          <t>1.000,00</t>
        </is>
      </c>
      <c r="F78" s="4" t="inlineStr">
        <is>
          <t>250.00</t>
        </is>
      </c>
    </row>
    <row collapsed="false" customFormat="false" customHeight="false" hidden="false" ht="12.1" outlineLevel="0" r="79">
      <c r="A79" s="5" t="s">
        <f>=HYPERLINK("https://www.rossileiloes.com.br/lote/detalhe/260916", "099")</f>
      </c>
      <c r="B79" s="4" t="s">
        <f>=HYPERLINK("https://www.rossileiloes.com.br/lote/detalhe/260916", "CABEÇOTE 3306 COM PLACA")</f>
      </c>
      <c r="C79" s="4" t="inlineStr">
        <is>
          <t>Não vendido</t>
        </is>
      </c>
      <c r="D79" s="4" t="inlineStr">
        <is>
          <t>0</t>
        </is>
      </c>
      <c r="E79" s="5" t="inlineStr">
        <is>
          <t>1.000,00</t>
        </is>
      </c>
      <c r="F79" s="4" t="inlineStr">
        <is>
          <t>250.00</t>
        </is>
      </c>
    </row>
    <row collapsed="false" customFormat="false" customHeight="false" hidden="false" ht="12.1" outlineLevel="0" r="80">
      <c r="A80" s="5" t="s">
        <f>=HYPERLINK("https://www.rossileiloes.com.br/lote/detalhe/260917", "100")</f>
      </c>
      <c r="B80" s="4" t="s">
        <f>=HYPERLINK("https://www.rossileiloes.com.br/lote/detalhe/260917", "VIRABREQUIM 3306 M 0,50 B STD")</f>
      </c>
      <c r="C80" s="4" t="inlineStr">
        <is>
          <t>Não vendido</t>
        </is>
      </c>
      <c r="D80" s="4" t="inlineStr">
        <is>
          <t>1</t>
        </is>
      </c>
      <c r="E80" s="5" t="inlineStr">
        <is>
          <t>3.000,00</t>
        </is>
      </c>
      <c r="F80" s="4" t="inlineStr">
        <is>
          <t>250.00</t>
        </is>
      </c>
    </row>
    <row collapsed="false" customFormat="false" customHeight="false" hidden="false" ht="12.1" outlineLevel="0" r="81">
      <c r="A81" s="5" t="s">
        <f>=HYPERLINK("https://www.rossileiloes.com.br/lote/detalhe/260919", "101")</f>
      </c>
      <c r="B81" s="4" t="s">
        <f>=HYPERLINK("https://www.rossileiloes.com.br/lote/detalhe/260919", " CAMINHÃO FORD CARGO 1622 BASCULANTE ANO 99")</f>
      </c>
      <c r="C81" s="4" t="inlineStr">
        <is>
          <t>Lote retirado</t>
        </is>
      </c>
      <c r="D81" s="4" t="inlineStr">
        <is>
          <t>1</t>
        </is>
      </c>
      <c r="E81" s="5" t="inlineStr">
        <is>
          <t>80.000,00</t>
        </is>
      </c>
      <c r="F81" s="4" t="inlineStr">
        <is>
          <t>1000.00</t>
        </is>
      </c>
    </row>
    <row collapsed="false" customFormat="false" customHeight="false" hidden="false" ht="12.1" outlineLevel="0" r="82">
      <c r="A82" s="5" t="s">
        <f>=HYPERLINK("https://www.rossileiloes.com.br/lote/detalhe/260921", "102")</f>
      </c>
      <c r="B82" s="4" t="s">
        <f>=HYPERLINK("https://www.rossileiloes.com.br/lote/detalhe/260921", " PÁ CAREGADEIRA CAT 966C OPERACIONAL")</f>
      </c>
      <c r="C82" s="4" t="inlineStr">
        <is>
          <t>Não vendido</t>
        </is>
      </c>
      <c r="D82" s="4" t="inlineStr">
        <is>
          <t>0</t>
        </is>
      </c>
      <c r="E82" s="5" t="inlineStr">
        <is>
          <t>70.000,00</t>
        </is>
      </c>
      <c r="F82" s="4" t="inlineStr">
        <is>
          <t>1000.00</t>
        </is>
      </c>
    </row>
    <row collapsed="false" customFormat="false" customHeight="false" hidden="false" ht="12.1" outlineLevel="0" r="83">
      <c r="A83" s="5" t="s">
        <f>=HYPERLINK("https://www.rossileiloes.com.br/lote/detalhe/260922", "103")</f>
      </c>
      <c r="B83" s="4" t="s">
        <f>=HYPERLINK("https://www.rossileiloes.com.br/lote/detalhe/260922", "[ VÍDEO ] TRATOR DE ESTEIRA D6R OPERACIONAL")</f>
      </c>
      <c r="C83" s="4" t="inlineStr">
        <is>
          <t>Lote retirado</t>
        </is>
      </c>
      <c r="D83" s="4" t="inlineStr">
        <is>
          <t>0</t>
        </is>
      </c>
      <c r="E83" s="5" t="inlineStr">
        <is>
          <t>190.000,00</t>
        </is>
      </c>
      <c r="F83" s="4" t="inlineStr">
        <is>
          <t>1000.00</t>
        </is>
      </c>
    </row>
    <row collapsed="false" customFormat="false" customHeight="false" hidden="false" ht="12.1" outlineLevel="0" r="84">
      <c r="A84" s="5" t="s">
        <f>=HYPERLINK("https://www.rossileiloes.com.br/lote/detalhe/260920", "104")</f>
      </c>
      <c r="B84" s="4" t="s">
        <f>=HYPERLINK("https://www.rossileiloes.com.br/lote/detalhe/260920", " TRATOR DE PNEU MF290")</f>
      </c>
      <c r="C84" s="4" t="inlineStr">
        <is>
          <t>Não vendido</t>
        </is>
      </c>
      <c r="D84" s="4" t="inlineStr">
        <is>
          <t>0</t>
        </is>
      </c>
      <c r="E84" s="5" t="inlineStr">
        <is>
          <t>30.000,00</t>
        </is>
      </c>
      <c r="F84" s="4" t="inlineStr">
        <is>
          <t>500.00</t>
        </is>
      </c>
    </row>
    <row collapsed="false" customFormat="false" customHeight="false" hidden="false" ht="12.1" outlineLevel="0" r="85">
      <c r="A85" s="5" t="s">
        <f>=HYPERLINK("https://www.rossileiloes.com.br/lote/detalhe/260918", "105")</f>
      </c>
      <c r="B85" s="4" t="s">
        <f>=HYPERLINK("https://www.rossileiloes.com.br/lote/detalhe/260918", " EIXO TRASEIRO PA CARREGAGEIRA 721C")</f>
      </c>
      <c r="C85" s="4" t="inlineStr">
        <is>
          <t>Não vendido</t>
        </is>
      </c>
      <c r="D85" s="4" t="inlineStr">
        <is>
          <t>0</t>
        </is>
      </c>
      <c r="E85" s="5" t="inlineStr">
        <is>
          <t>1.000,00</t>
        </is>
      </c>
      <c r="F85" s="4" t="inlineStr">
        <is>
          <t>200.00</t>
        </is>
      </c>
    </row>
    <row collapsed="false" customFormat="false" customHeight="false" hidden="false" ht="12.1" outlineLevel="0" r="86">
      <c r="A86" s="5" t="s">
        <f>=HYPERLINK("https://www.rossileiloes.com.br/lote/detalhe/260923", "107")</f>
      </c>
      <c r="B86" s="4" t="s">
        <f>=HYPERLINK("https://www.rossileiloes.com.br/lote/detalhe/260923", "EIXO DIANTEIRO 721C")</f>
      </c>
      <c r="C86" s="4" t="inlineStr">
        <is>
          <t>Não vendido</t>
        </is>
      </c>
      <c r="D86" s="4" t="inlineStr">
        <is>
          <t>0</t>
        </is>
      </c>
      <c r="E86" s="5" t="inlineStr">
        <is>
          <t>1.000,00</t>
        </is>
      </c>
      <c r="F86" s="4" t="inlineStr">
        <is>
          <t>250.00</t>
        </is>
      </c>
    </row>
    <row collapsed="false" customFormat="false" customHeight="false" hidden="false" ht="12.1" outlineLevel="0" r="87">
      <c r="A87" s="5" t="s">
        <f>=HYPERLINK("https://www.rossileiloes.com.br/lote/detalhe/260924", "109")</f>
      </c>
      <c r="B87" s="4" t="s">
        <f>=HYPERLINK("https://www.rossileiloes.com.br/lote/detalhe/260924", " MOTOR CATERPILLAR 3066")</f>
      </c>
      <c r="C87" s="4" t="inlineStr">
        <is>
          <t>Não vendido</t>
        </is>
      </c>
      <c r="D87" s="4" t="inlineStr">
        <is>
          <t>1</t>
        </is>
      </c>
      <c r="E87" s="5" t="inlineStr">
        <is>
          <t>10.000,00</t>
        </is>
      </c>
      <c r="F87" s="4" t="inlineStr">
        <is>
          <t>500.00</t>
        </is>
      </c>
    </row>
    <row collapsed="false" customFormat="false" customHeight="false" hidden="false" ht="12.1" outlineLevel="0" r="88">
      <c r="A88" s="5" t="s">
        <f>=HYPERLINK("https://www.rossileiloes.com.br/lote/detalhe/260926", "110")</f>
      </c>
      <c r="B88" s="4" t="s">
        <f>=HYPERLINK("https://www.rossileiloes.com.br/lote/detalhe/260926", " BOMBA HIDRAULICA CAT 320B")</f>
      </c>
      <c r="C88" s="4" t="inlineStr">
        <is>
          <t>Lote retirado</t>
        </is>
      </c>
      <c r="D88" s="4" t="inlineStr">
        <is>
          <t>7</t>
        </is>
      </c>
      <c r="E88" s="5" t="inlineStr">
        <is>
          <t>2.500,00</t>
        </is>
      </c>
      <c r="F88" s="4" t="inlineStr">
        <is>
          <t>250.00</t>
        </is>
      </c>
    </row>
    <row collapsed="false" customFormat="false" customHeight="false" hidden="false" ht="12.1" outlineLevel="0" r="89">
      <c r="A89" s="5" t="s">
        <f>=HYPERLINK("https://www.rossileiloes.com.br/lote/detalhe/260925", "111")</f>
      </c>
      <c r="B89" s="4" t="s">
        <f>=HYPERLINK("https://www.rossileiloes.com.br/lote/detalhe/260925", " PNEU COM RODA CAT 966H")</f>
      </c>
      <c r="C89" s="4" t="inlineStr">
        <is>
          <t>Não vendido</t>
        </is>
      </c>
      <c r="D89" s="4" t="inlineStr">
        <is>
          <t>1</t>
        </is>
      </c>
      <c r="E89" s="5" t="inlineStr">
        <is>
          <t>1.000,00</t>
        </is>
      </c>
      <c r="F89" s="4" t="inlineStr">
        <is>
          <t>250.00</t>
        </is>
      </c>
    </row>
    <row collapsed="false" customFormat="false" customHeight="false" hidden="false" ht="12.1" outlineLevel="0" r="90">
      <c r="A90" s="5" t="s">
        <f>=HYPERLINK("https://www.rossileiloes.com.br/lote/detalhe/260927", "112")</f>
      </c>
      <c r="B90" s="4" t="s">
        <f>=HYPERLINK("https://www.rossileiloes.com.br/lote/detalhe/260927", " RODA CAT 950H")</f>
      </c>
      <c r="C90" s="4" t="inlineStr">
        <is>
          <t>Não vendido</t>
        </is>
      </c>
      <c r="D90" s="4" t="inlineStr">
        <is>
          <t>1</t>
        </is>
      </c>
      <c r="E90" s="5" t="inlineStr">
        <is>
          <t>1.000,00</t>
        </is>
      </c>
      <c r="F90" s="4" t="inlineStr">
        <is>
          <t>250.00</t>
        </is>
      </c>
    </row>
    <row collapsed="false" customFormat="false" customHeight="false" hidden="false" ht="12.1" outlineLevel="0" r="91">
      <c r="A91" s="5" t="s">
        <f>=HYPERLINK("https://www.rossileiloes.com.br/lote/detalhe/260928", "114")</f>
      </c>
      <c r="B91" s="4" t="s">
        <f>=HYPERLINK("https://www.rossileiloes.com.br/lote/detalhe/260928", " EIXO DIANTEIRO CAT 938H")</f>
      </c>
      <c r="C91" s="4" t="inlineStr">
        <is>
          <t>Não vendido</t>
        </is>
      </c>
      <c r="D91" s="4" t="inlineStr">
        <is>
          <t>3</t>
        </is>
      </c>
      <c r="E91" s="5" t="inlineStr">
        <is>
          <t>12.000,00</t>
        </is>
      </c>
      <c r="F91" s="4" t="inlineStr">
        <is>
          <t>1000.00</t>
        </is>
      </c>
    </row>
    <row collapsed="false" customFormat="false" customHeight="false" hidden="false" ht="12.1" outlineLevel="0" r="92">
      <c r="A92" s="5" t="s">
        <f>=HYPERLINK("https://www.rossileiloes.com.br/lote/detalhe/260931", "117")</f>
      </c>
      <c r="B92" s="4" t="s">
        <f>=HYPERLINK("https://www.rossileiloes.com.br/lote/detalhe/260931", " LATA ESCAVADEIRA CAT 320BL")</f>
      </c>
      <c r="C92" s="4" t="inlineStr">
        <is>
          <t>Não vendido</t>
        </is>
      </c>
      <c r="D92" s="4" t="inlineStr">
        <is>
          <t>0</t>
        </is>
      </c>
      <c r="E92" s="5" t="inlineStr">
        <is>
          <t>1.000,00</t>
        </is>
      </c>
      <c r="F92" s="4" t="inlineStr">
        <is>
          <t>500.00</t>
        </is>
      </c>
    </row>
    <row collapsed="false" customFormat="false" customHeight="false" hidden="false" ht="12.1" outlineLevel="0" r="93">
      <c r="A93" s="5" t="s">
        <f>=HYPERLINK("https://www.rossileiloes.com.br/lote/detalhe/260930", "118")</f>
      </c>
      <c r="B93" s="4" t="s">
        <f>=HYPERLINK("https://www.rossileiloes.com.br/lote/detalhe/260930", " LATA PA CARREGADEIRA HYUNDAI 757")</f>
      </c>
      <c r="C93" s="4" t="inlineStr">
        <is>
          <t>Não vendido</t>
        </is>
      </c>
      <c r="D93" s="4" t="inlineStr">
        <is>
          <t>0</t>
        </is>
      </c>
      <c r="E93" s="5" t="inlineStr">
        <is>
          <t>1.000,00</t>
        </is>
      </c>
      <c r="F93" s="4" t="inlineStr">
        <is>
          <t>500.00</t>
        </is>
      </c>
    </row>
    <row collapsed="false" customFormat="false" customHeight="false" hidden="false" ht="12.1" outlineLevel="0" r="94">
      <c r="A94" s="5" t="s">
        <f>=HYPERLINK("https://www.rossileiloes.com.br/lote/detalhe/260929", "119")</f>
      </c>
      <c r="B94" s="4" t="s">
        <f>=HYPERLINK("https://www.rossileiloes.com.br/lote/detalhe/260929", " LATA MOTONIVELADORA VOLVO G940")</f>
      </c>
      <c r="C94" s="4" t="inlineStr">
        <is>
          <t>Não vendido</t>
        </is>
      </c>
      <c r="D94" s="4" t="inlineStr">
        <is>
          <t>0</t>
        </is>
      </c>
      <c r="E94" s="5" t="inlineStr">
        <is>
          <t>1.000,00</t>
        </is>
      </c>
      <c r="F94" s="4" t="inlineStr">
        <is>
          <t>500.00</t>
        </is>
      </c>
    </row>
    <row collapsed="false" customFormat="false" customHeight="false" hidden="false" ht="12.1" outlineLevel="0" r="95">
      <c r="A95" s="5" t="s">
        <f>=HYPERLINK("https://www.rossileiloes.com.br/lote/detalhe/260932", "121")</f>
      </c>
      <c r="B95" s="4" t="s">
        <f>=HYPERLINK("https://www.rossileiloes.com.br/lote/detalhe/260932", " COVERSOR DE TORQUE D6T")</f>
      </c>
      <c r="C95" s="4" t="inlineStr">
        <is>
          <t>Lote retirado</t>
        </is>
      </c>
      <c r="D95" s="4" t="inlineStr">
        <is>
          <t>1</t>
        </is>
      </c>
      <c r="E95" s="5" t="inlineStr">
        <is>
          <t>10.000,00</t>
        </is>
      </c>
      <c r="F95" s="4" t="inlineStr">
        <is>
          <t>1000.00</t>
        </is>
      </c>
    </row>
    <row collapsed="false" customFormat="false" customHeight="false" hidden="false" ht="12.1" outlineLevel="0" r="96">
      <c r="A96" s="5" t="s">
        <f>=HYPERLINK("https://www.rossileiloes.com.br/lote/detalhe/260933", "122")</f>
      </c>
      <c r="B96" s="4" t="s">
        <f>=HYPERLINK("https://www.rossileiloes.com.br/lote/detalhe/260933", " TAMPA MOTOR VOLVO L120E L/E")</f>
      </c>
      <c r="C96" s="4" t="inlineStr">
        <is>
          <t>Não vendido</t>
        </is>
      </c>
      <c r="D96" s="4" t="inlineStr">
        <is>
          <t>0</t>
        </is>
      </c>
      <c r="E96" s="5" t="inlineStr">
        <is>
          <t>1.000,00</t>
        </is>
      </c>
      <c r="F96" s="4" t="inlineStr">
        <is>
          <t>250.00</t>
        </is>
      </c>
    </row>
    <row collapsed="false" customFormat="false" customHeight="false" hidden="false" ht="12.1" outlineLevel="0" r="97">
      <c r="A97" s="5" t="s">
        <f>=HYPERLINK("https://www.rossileiloes.com.br/lote/detalhe/260939", "123")</f>
      </c>
      <c r="B97" s="4" t="s">
        <f>=HYPERLINK("https://www.rossileiloes.com.br/lote/detalhe/260939", " CAPÔ CAT 924G")</f>
      </c>
      <c r="C97" s="4" t="inlineStr">
        <is>
          <t>Não vendido</t>
        </is>
      </c>
      <c r="D97" s="4" t="inlineStr">
        <is>
          <t>1</t>
        </is>
      </c>
      <c r="E97" s="5" t="inlineStr">
        <is>
          <t>1.000,00</t>
        </is>
      </c>
      <c r="F97" s="4" t="inlineStr">
        <is>
          <t>250.00</t>
        </is>
      </c>
    </row>
    <row collapsed="false" customFormat="false" customHeight="false" hidden="false" ht="12.1" outlineLevel="0" r="98">
      <c r="A98" s="5" t="s">
        <f>=HYPERLINK("https://www.rossileiloes.com.br/lote/detalhe/260938", "124")</f>
      </c>
      <c r="B98" s="4" t="s">
        <f>=HYPERLINK("https://www.rossileiloes.com.br/lote/detalhe/260938", " TAMPA DO MOTOR VOLVO G940 L/D")</f>
      </c>
      <c r="C98" s="4" t="inlineStr">
        <is>
          <t>Não vendido</t>
        </is>
      </c>
      <c r="D98" s="4" t="inlineStr">
        <is>
          <t>0</t>
        </is>
      </c>
      <c r="E98" s="5" t="inlineStr">
        <is>
          <t>1.000,00</t>
        </is>
      </c>
      <c r="F98" s="4" t="inlineStr">
        <is>
          <t>250.00</t>
        </is>
      </c>
    </row>
    <row collapsed="false" customFormat="false" customHeight="false" hidden="false" ht="12.1" outlineLevel="0" r="99">
      <c r="A99" s="5" t="s">
        <f>=HYPERLINK("https://www.rossileiloes.com.br/lote/detalhe/260935", "125")</f>
      </c>
      <c r="B99" s="4" t="s">
        <f>=HYPERLINK("https://www.rossileiloes.com.br/lote/detalhe/260935", " TAMPA MOTOR VOLVO G940 L/E")</f>
      </c>
      <c r="C99" s="4" t="inlineStr">
        <is>
          <t>Não vendido</t>
        </is>
      </c>
      <c r="D99" s="4" t="inlineStr">
        <is>
          <t>0</t>
        </is>
      </c>
      <c r="E99" s="5" t="inlineStr">
        <is>
          <t>1.000,00</t>
        </is>
      </c>
      <c r="F99" s="4" t="inlineStr">
        <is>
          <t>250.00</t>
        </is>
      </c>
    </row>
    <row collapsed="false" customFormat="false" customHeight="false" hidden="false" ht="12.1" outlineLevel="0" r="100">
      <c r="A100" s="5" t="s">
        <f>=HYPERLINK("https://www.rossileiloes.com.br/lote/detalhe/260937", "126")</f>
      </c>
      <c r="B100" s="4" t="s">
        <f>=HYPERLINK("https://www.rossileiloes.com.br/lote/detalhe/260937", " TAMPA MOTOR CAT320C L/E")</f>
      </c>
      <c r="C100" s="4" t="inlineStr">
        <is>
          <t>Não vendido</t>
        </is>
      </c>
      <c r="D100" s="4" t="inlineStr">
        <is>
          <t>0</t>
        </is>
      </c>
      <c r="E100" s="5" t="inlineStr">
        <is>
          <t>1.000,00</t>
        </is>
      </c>
      <c r="F100" s="4" t="inlineStr">
        <is>
          <t>250.00</t>
        </is>
      </c>
    </row>
    <row collapsed="false" customFormat="false" customHeight="false" hidden="false" ht="12.1" outlineLevel="0" r="101">
      <c r="A101" s="5" t="s">
        <f>=HYPERLINK("https://www.rossileiloes.com.br/lote/detalhe/260934", "127")</f>
      </c>
      <c r="B101" s="4" t="s">
        <f>=HYPERLINK("https://www.rossileiloes.com.br/lote/detalhe/260934", " TAMPA HIDRAULICO CAT320B L/E")</f>
      </c>
      <c r="C101" s="4" t="inlineStr">
        <is>
          <t>Não vendido</t>
        </is>
      </c>
      <c r="D101" s="4" t="inlineStr">
        <is>
          <t>0</t>
        </is>
      </c>
      <c r="E101" s="5" t="inlineStr">
        <is>
          <t>1.000,00</t>
        </is>
      </c>
      <c r="F101" s="4" t="inlineStr">
        <is>
          <t>250.00</t>
        </is>
      </c>
    </row>
    <row collapsed="false" customFormat="false" customHeight="false" hidden="false" ht="12.1" outlineLevel="0" r="102">
      <c r="A102" s="5" t="s">
        <f>=HYPERLINK("https://www.rossileiloes.com.br/lote/detalhe/260936", "128")</f>
      </c>
      <c r="B102" s="4" t="s">
        <f>=HYPERLINK("https://www.rossileiloes.com.br/lote/detalhe/260936", " TAMPA MOTOR CAT320B")</f>
      </c>
      <c r="C102" s="4" t="inlineStr">
        <is>
          <t>Não vendido</t>
        </is>
      </c>
      <c r="D102" s="4" t="inlineStr">
        <is>
          <t>0</t>
        </is>
      </c>
      <c r="E102" s="5" t="inlineStr">
        <is>
          <t>1.000,00</t>
        </is>
      </c>
      <c r="F102" s="4" t="inlineStr">
        <is>
          <t>250.00</t>
        </is>
      </c>
    </row>
    <row collapsed="false" customFormat="false" customHeight="false" hidden="false" ht="12.1" outlineLevel="0" r="103">
      <c r="A103" s="5" t="s">
        <f>=HYPERLINK("https://www.rossileiloes.com.br/lote/detalhe/260940", "129")</f>
      </c>
      <c r="B103" s="4" t="s">
        <f>=HYPERLINK("https://www.rossileiloes.com.br/lote/detalhe/260940", " TAMPA HIDRAULICO CAT320C L/D")</f>
      </c>
      <c r="C103" s="4" t="inlineStr">
        <is>
          <t>Não vendido</t>
        </is>
      </c>
      <c r="D103" s="4" t="inlineStr">
        <is>
          <t>0</t>
        </is>
      </c>
      <c r="E103" s="5" t="inlineStr">
        <is>
          <t>1.000,00</t>
        </is>
      </c>
      <c r="F103" s="4" t="inlineStr">
        <is>
          <t>250.00</t>
        </is>
      </c>
    </row>
    <row collapsed="false" customFormat="false" customHeight="false" hidden="false" ht="12.1" outlineLevel="0" r="104">
      <c r="A104" s="5" t="s">
        <f>=HYPERLINK("https://www.rossileiloes.com.br/lote/detalhe/260941", "130")</f>
      </c>
      <c r="B104" s="4" t="s">
        <f>=HYPERLINK("https://www.rossileiloes.com.br/lote/detalhe/260941", " TAMPA HIDRAULICO CAT320BL L/D")</f>
      </c>
      <c r="C104" s="4" t="inlineStr">
        <is>
          <t>Não vendido</t>
        </is>
      </c>
      <c r="D104" s="4" t="inlineStr">
        <is>
          <t>0</t>
        </is>
      </c>
      <c r="E104" s="5" t="inlineStr">
        <is>
          <t>1.000,00</t>
        </is>
      </c>
      <c r="F104" s="4" t="inlineStr">
        <is>
          <t>250.00</t>
        </is>
      </c>
    </row>
    <row collapsed="false" customFormat="false" customHeight="false" hidden="false" ht="12.1" outlineLevel="0" r="105">
      <c r="A105" s="5" t="s">
        <f>=HYPERLINK("https://www.rossileiloes.com.br/lote/detalhe/260942", "131")</f>
      </c>
      <c r="B105" s="4" t="s">
        <f>=HYPERLINK("https://www.rossileiloes.com.br/lote/detalhe/260942", " TAMPA HIDRAULICO CAT320B L/D")</f>
      </c>
      <c r="C105" s="4" t="inlineStr">
        <is>
          <t>Não vendido</t>
        </is>
      </c>
      <c r="D105" s="4" t="inlineStr">
        <is>
          <t>0</t>
        </is>
      </c>
      <c r="E105" s="5" t="inlineStr">
        <is>
          <t>1.000,00</t>
        </is>
      </c>
      <c r="F105" s="4" t="inlineStr">
        <is>
          <t>250.00</t>
        </is>
      </c>
    </row>
    <row collapsed="false" customFormat="false" customHeight="false" hidden="false" ht="12.1" outlineLevel="0" r="106">
      <c r="A106" s="5" t="s">
        <f>=HYPERLINK("https://www.rossileiloes.com.br/lote/detalhe/260943", "132")</f>
      </c>
      <c r="B106" s="4" t="s">
        <f>=HYPERLINK("https://www.rossileiloes.com.br/lote/detalhe/260943", " TAMPA HIDRAULICO CAT345C L/E")</f>
      </c>
      <c r="C106" s="4" t="inlineStr">
        <is>
          <t>Não vendido</t>
        </is>
      </c>
      <c r="D106" s="4" t="inlineStr">
        <is>
          <t>0</t>
        </is>
      </c>
      <c r="E106" s="5" t="inlineStr">
        <is>
          <t>1.000,00</t>
        </is>
      </c>
      <c r="F106" s="4" t="inlineStr">
        <is>
          <t>250.00</t>
        </is>
      </c>
    </row>
    <row collapsed="false" customFormat="false" customHeight="false" hidden="false" ht="12.1" outlineLevel="0" r="107">
      <c r="A107" s="5" t="s">
        <f>=HYPERLINK("https://www.rossileiloes.com.br/lote/detalhe/260944", "133")</f>
      </c>
      <c r="B107" s="4" t="s">
        <f>=HYPERLINK("https://www.rossileiloes.com.br/lote/detalhe/260944", " TAMPA MOTOR CAT345C")</f>
      </c>
      <c r="C107" s="4" t="inlineStr">
        <is>
          <t>Não vendido</t>
        </is>
      </c>
      <c r="D107" s="4" t="inlineStr">
        <is>
          <t>0</t>
        </is>
      </c>
      <c r="E107" s="5" t="inlineStr">
        <is>
          <t>1.000,00</t>
        </is>
      </c>
      <c r="F107" s="4" t="inlineStr">
        <is>
          <t>250.00</t>
        </is>
      </c>
    </row>
    <row collapsed="false" customFormat="false" customHeight="false" hidden="false" ht="12.1" outlineLevel="0" r="108">
      <c r="A108" s="5" t="s">
        <f>=HYPERLINK("https://www.rossileiloes.com.br/lote/detalhe/260945", "134")</f>
      </c>
      <c r="B108" s="4" t="s">
        <f>=HYPERLINK("https://www.rossileiloes.com.br/lote/detalhe/260945", " TAMPA MOTOR CAT345C L/D")</f>
      </c>
      <c r="C108" s="4" t="inlineStr">
        <is>
          <t>Não vendido</t>
        </is>
      </c>
      <c r="D108" s="4" t="inlineStr">
        <is>
          <t>0</t>
        </is>
      </c>
      <c r="E108" s="5" t="inlineStr">
        <is>
          <t>1.000,00</t>
        </is>
      </c>
      <c r="F108" s="4" t="inlineStr">
        <is>
          <t>250.00</t>
        </is>
      </c>
    </row>
    <row collapsed="false" customFormat="false" customHeight="false" hidden="false" ht="12.1" outlineLevel="0" r="109">
      <c r="A109" s="5" t="s">
        <f>=HYPERLINK("https://www.rossileiloes.com.br/lote/detalhe/260946", "135")</f>
      </c>
      <c r="B109" s="4" t="s">
        <f>=HYPERLINK("https://www.rossileiloes.com.br/lote/detalhe/260946", " TAMPA HIDRAULICO CAT320C L/E")</f>
      </c>
      <c r="C109" s="4" t="inlineStr">
        <is>
          <t>Não vendido</t>
        </is>
      </c>
      <c r="D109" s="4" t="inlineStr">
        <is>
          <t>0</t>
        </is>
      </c>
      <c r="E109" s="5" t="inlineStr">
        <is>
          <t>1.000,00</t>
        </is>
      </c>
      <c r="F109" s="4" t="inlineStr">
        <is>
          <t>250.00</t>
        </is>
      </c>
    </row>
    <row collapsed="false" customFormat="false" customHeight="false" hidden="false" ht="12.1" outlineLevel="0" r="110">
      <c r="A110" s="5" t="s">
        <f>=HYPERLINK("https://www.rossileiloes.com.br/lote/detalhe/260950", "136")</f>
      </c>
      <c r="B110" s="4" t="s">
        <f>=HYPERLINK("https://www.rossileiloes.com.br/lote/detalhe/260950", " TAMPA MOTOR HYUNDAI 757 L/D")</f>
      </c>
      <c r="C110" s="4" t="inlineStr">
        <is>
          <t>Não vendido</t>
        </is>
      </c>
      <c r="D110" s="4" t="inlineStr">
        <is>
          <t>0</t>
        </is>
      </c>
      <c r="E110" s="5" t="inlineStr">
        <is>
          <t>1.000,00</t>
        </is>
      </c>
      <c r="F110" s="4" t="inlineStr">
        <is>
          <t>250.00</t>
        </is>
      </c>
    </row>
    <row collapsed="false" customFormat="false" customHeight="false" hidden="false" ht="12.1" outlineLevel="0" r="111">
      <c r="A111" s="5" t="s">
        <f>=HYPERLINK("https://www.rossileiloes.com.br/lote/detalhe/260949", "137")</f>
      </c>
      <c r="B111" s="4" t="s">
        <f>=HYPERLINK("https://www.rossileiloes.com.br/lote/detalhe/260949", " TAMPA MOTOR CAT320BL L/D")</f>
      </c>
      <c r="C111" s="4" t="inlineStr">
        <is>
          <t>Não vendido</t>
        </is>
      </c>
      <c r="D111" s="4" t="inlineStr">
        <is>
          <t>0</t>
        </is>
      </c>
      <c r="E111" s="5" t="inlineStr">
        <is>
          <t>1.000,00</t>
        </is>
      </c>
      <c r="F111" s="4" t="inlineStr">
        <is>
          <t>250.00</t>
        </is>
      </c>
    </row>
    <row collapsed="false" customFormat="false" customHeight="false" hidden="false" ht="12.1" outlineLevel="0" r="112">
      <c r="A112" s="5" t="s">
        <f>=HYPERLINK("https://www.rossileiloes.com.br/lote/detalhe/260947", "138")</f>
      </c>
      <c r="B112" s="4" t="s">
        <f>=HYPERLINK("https://www.rossileiloes.com.br/lote/detalhe/260947", " TAMPA MOTOR HYUNDAI 575 L/E")</f>
      </c>
      <c r="C112" s="4" t="inlineStr">
        <is>
          <t>Não vendido</t>
        </is>
      </c>
      <c r="D112" s="4" t="inlineStr">
        <is>
          <t>0</t>
        </is>
      </c>
      <c r="E112" s="5" t="inlineStr">
        <is>
          <t>1.000,00</t>
        </is>
      </c>
      <c r="F112" s="4" t="inlineStr">
        <is>
          <t>250.00</t>
        </is>
      </c>
    </row>
    <row collapsed="false" customFormat="false" customHeight="false" hidden="false" ht="12.1" outlineLevel="0" r="113">
      <c r="A113" s="5" t="s">
        <f>=HYPERLINK("https://www.rossileiloes.com.br/lote/detalhe/260948", "139")</f>
      </c>
      <c r="B113" s="4" t="s">
        <f>=HYPERLINK("https://www.rossileiloes.com.br/lote/detalhe/260948", " TAMPA MOTOR CAT330D L/D")</f>
      </c>
      <c r="C113" s="4" t="inlineStr">
        <is>
          <t>Não vendido</t>
        </is>
      </c>
      <c r="D113" s="4" t="inlineStr">
        <is>
          <t>0</t>
        </is>
      </c>
      <c r="E113" s="5" t="inlineStr">
        <is>
          <t>1.000,00</t>
        </is>
      </c>
      <c r="F113" s="4" t="inlineStr">
        <is>
          <t>250.00</t>
        </is>
      </c>
    </row>
    <row collapsed="false" customFormat="false" customHeight="false" hidden="false" ht="12.1" outlineLevel="0" r="114">
      <c r="A114" s="5" t="s">
        <f>=HYPERLINK("https://www.rossileiloes.com.br/lote/detalhe/260951", "140")</f>
      </c>
      <c r="B114" s="4" t="s">
        <f>=HYPERLINK("https://www.rossileiloes.com.br/lote/detalhe/260951", " CATERPILLAR 824B")</f>
      </c>
      <c r="C114" s="4" t="inlineStr">
        <is>
          <t>Não vendido</t>
        </is>
      </c>
      <c r="D114" s="4" t="inlineStr">
        <is>
          <t>0</t>
        </is>
      </c>
      <c r="E114" s="5" t="inlineStr">
        <is>
          <t>100.000,00</t>
        </is>
      </c>
      <c r="F114" s="4" t="inlineStr">
        <is>
          <t>1000.00</t>
        </is>
      </c>
    </row>
    <row collapsed="false" customFormat="false" customHeight="false" hidden="false" ht="12.1" outlineLevel="0" r="115">
      <c r="A115" s="5" t="s">
        <f>=HYPERLINK("https://www.rossileiloes.com.br/lote/detalhe/262581", "141")</f>
      </c>
      <c r="B115" s="4" t="s">
        <f>=HYPERLINK("https://www.rossileiloes.com.br/lote/detalhe/262581", " Eixo ZF AXLES DIANTEIRO")</f>
      </c>
      <c r="C115" s="4" t="inlineStr">
        <is>
          <t>Não vendido</t>
        </is>
      </c>
      <c r="D115" s="4" t="inlineStr">
        <is>
          <t>1</t>
        </is>
      </c>
      <c r="E115" s="5" t="inlineStr">
        <is>
          <t>1.000,00</t>
        </is>
      </c>
      <c r="F115" s="4" t="inlineStr">
        <is>
          <t>250.00</t>
        </is>
      </c>
    </row>
    <row collapsed="false" customFormat="false" customHeight="false" hidden="false" ht="12.1" outlineLevel="0" r="116">
      <c r="A116" s="5" t="s">
        <f>=HYPERLINK("https://www.rossileiloes.com.br/lote/detalhe/262582", "142")</f>
      </c>
      <c r="B116" s="4" t="s">
        <f>=HYPERLINK("https://www.rossileiloes.com.br/lote/detalhe/262582", " Eixo ZF AXLES TRASEIRO")</f>
      </c>
      <c r="C116" s="4" t="inlineStr">
        <is>
          <t>Não vendido</t>
        </is>
      </c>
      <c r="D116" s="4" t="inlineStr">
        <is>
          <t>1</t>
        </is>
      </c>
      <c r="E116" s="5" t="inlineStr">
        <is>
          <t>1.000,00</t>
        </is>
      </c>
      <c r="F116" s="4" t="inlineStr">
        <is>
          <t>250.00</t>
        </is>
      </c>
    </row>
    <row collapsed="false" customFormat="false" customHeight="false" hidden="false" ht="12.1" outlineLevel="0" r="117">
      <c r="A117" s="5" t="s">
        <f>=HYPERLINK("https://www.rossileiloes.com.br/lote/detalhe/262584", "143")</f>
      </c>
      <c r="B117" s="4" t="s">
        <f>=HYPERLINK("https://www.rossileiloes.com.br/lote/detalhe/262584", " COMANDO FINAL D6R E D6T")</f>
      </c>
      <c r="C117" s="4" t="inlineStr">
        <is>
          <t>Não vendido</t>
        </is>
      </c>
      <c r="D117" s="4" t="inlineStr">
        <is>
          <t>1</t>
        </is>
      </c>
      <c r="E117" s="5" t="inlineStr">
        <is>
          <t>1.000,00</t>
        </is>
      </c>
      <c r="F117" s="4" t="inlineStr">
        <is>
          <t>250.00</t>
        </is>
      </c>
    </row>
    <row collapsed="false" customFormat="false" customHeight="false" hidden="false" ht="12.1" outlineLevel="0" r="118">
      <c r="A118" s="5" t="s">
        <f>=HYPERLINK("https://www.rossileiloes.com.br/lote/detalhe/262583", "144")</f>
      </c>
      <c r="B118" s="4" t="s">
        <f>=HYPERLINK("https://www.rossileiloes.com.br/lote/detalhe/262583", " TRANSMISSÃO ZF")</f>
      </c>
      <c r="C118" s="4" t="inlineStr">
        <is>
          <t>Não vendido</t>
        </is>
      </c>
      <c r="D118" s="4" t="inlineStr">
        <is>
          <t>0</t>
        </is>
      </c>
      <c r="E118" s="5" t="inlineStr">
        <is>
          <t>1.000,00</t>
        </is>
      </c>
      <c r="F118" s="4" t="inlineStr">
        <is>
          <t>250.00</t>
        </is>
      </c>
    </row>
    <row collapsed="false" customFormat="false" customHeight="false" hidden="false" ht="12.1" outlineLevel="0" r="119">
      <c r="A119" s="5" t="s">
        <f>=HYPERLINK("https://www.rossileiloes.com.br/lote/detalhe/262587", "145")</f>
      </c>
      <c r="B119" s="4" t="s">
        <f>=HYPERLINK("https://www.rossileiloes.com.br/lote/detalhe/262587", " MOTOR C6.6")</f>
      </c>
      <c r="C119" s="4" t="inlineStr">
        <is>
          <t>Não vendido</t>
        </is>
      </c>
      <c r="D119" s="4" t="inlineStr">
        <is>
          <t>2</t>
        </is>
      </c>
      <c r="E119" s="5" t="inlineStr">
        <is>
          <t>10.500,00</t>
        </is>
      </c>
      <c r="F119" s="4" t="inlineStr">
        <is>
          <t>500.00</t>
        </is>
      </c>
    </row>
    <row collapsed="false" customFormat="false" customHeight="false" hidden="false" ht="12.1" outlineLevel="0" r="120">
      <c r="A120" s="5" t="s">
        <f>=HYPERLINK("https://www.rossileiloes.com.br/lote/detalhe/262585", "146")</f>
      </c>
      <c r="B120" s="4" t="s">
        <f>=HYPERLINK("https://www.rossileiloes.com.br/lote/detalhe/262585", " BALANÇA ESTABILIZADORA D6R")</f>
      </c>
      <c r="C120" s="4" t="inlineStr">
        <is>
          <t>Não vendido</t>
        </is>
      </c>
      <c r="D120" s="4" t="inlineStr">
        <is>
          <t>0</t>
        </is>
      </c>
      <c r="E120" s="5" t="inlineStr">
        <is>
          <t>1.000,00</t>
        </is>
      </c>
      <c r="F120" s="4" t="inlineStr">
        <is>
          <t>250.00</t>
        </is>
      </c>
    </row>
    <row collapsed="false" customFormat="false" customHeight="false" hidden="false" ht="12.1" outlineLevel="0" r="121">
      <c r="A121" s="5" t="s">
        <f>=HYPERLINK("https://www.rossileiloes.com.br/lote/detalhe/262586", "147")</f>
      </c>
      <c r="B121" s="4" t="s">
        <f>=HYPERLINK("https://www.rossileiloes.com.br/lote/detalhe/262586", " TRANSMISSÃO RONDON")</f>
      </c>
      <c r="C121" s="4" t="inlineStr">
        <is>
          <t>Não vendido</t>
        </is>
      </c>
      <c r="D121" s="4" t="inlineStr">
        <is>
          <t>1</t>
        </is>
      </c>
      <c r="E121" s="5" t="inlineStr">
        <is>
          <t>1.000,00</t>
        </is>
      </c>
      <c r="F121" s="4" t="inlineStr">
        <is>
          <t>250.00</t>
        </is>
      </c>
    </row>
    <row collapsed="false" customFormat="false" customHeight="false" hidden="false" ht="12.1" outlineLevel="0" r="122">
      <c r="A122" s="5" t="s">
        <f>=HYPERLINK("https://www.rossileiloes.com.br/lote/detalhe/262588", "148")</f>
      </c>
      <c r="B122" s="4" t="s">
        <f>=HYPERLINK("https://www.rossileiloes.com.br/lote/detalhe/262588", " COROA DE GIRO CAT 336D")</f>
      </c>
      <c r="C122" s="4" t="inlineStr">
        <is>
          <t>Não vendido</t>
        </is>
      </c>
      <c r="D122" s="4" t="inlineStr">
        <is>
          <t>0</t>
        </is>
      </c>
      <c r="E122" s="5" t="inlineStr">
        <is>
          <t>1.000,00</t>
        </is>
      </c>
      <c r="F122" s="4" t="inlineStr">
        <is>
          <t>250.00</t>
        </is>
      </c>
    </row>
    <row collapsed="false" customFormat="false" customHeight="false" hidden="false" ht="12.1" outlineLevel="0" r="123">
      <c r="A123" s="5" t="s">
        <f>=HYPERLINK("https://www.rossileiloes.com.br/lote/detalhe/262591", "149")</f>
      </c>
      <c r="B123" s="4" t="s">
        <f>=HYPERLINK("https://www.rossileiloes.com.br/lote/detalhe/262591", " DIFERENCIAL CAT 938H DIANTEIRO")</f>
      </c>
      <c r="C123" s="4" t="inlineStr">
        <is>
          <t>Não vendido</t>
        </is>
      </c>
      <c r="D123" s="4" t="inlineStr">
        <is>
          <t>0</t>
        </is>
      </c>
      <c r="E123" s="5" t="inlineStr">
        <is>
          <t>1.000,00</t>
        </is>
      </c>
      <c r="F123" s="4" t="inlineStr">
        <is>
          <t>250.00</t>
        </is>
      </c>
    </row>
    <row collapsed="false" customFormat="false" customHeight="false" hidden="false" ht="12.1" outlineLevel="0" r="124">
      <c r="A124" s="5" t="s">
        <f>=HYPERLINK("https://www.rossileiloes.com.br/lote/detalhe/262589", "150")</f>
      </c>
      <c r="B124" s="4" t="s">
        <f>=HYPERLINK("https://www.rossileiloes.com.br/lote/detalhe/262589", " DIFERENCIAL CAT 950G TRASEIRO")</f>
      </c>
      <c r="C124" s="4" t="inlineStr">
        <is>
          <t>Não vendido</t>
        </is>
      </c>
      <c r="D124" s="4" t="inlineStr">
        <is>
          <t>0</t>
        </is>
      </c>
      <c r="E124" s="5" t="inlineStr">
        <is>
          <t>1.000,00</t>
        </is>
      </c>
      <c r="F124" s="4" t="inlineStr">
        <is>
          <t>250.00</t>
        </is>
      </c>
    </row>
    <row collapsed="false" customFormat="false" customHeight="false" hidden="false" ht="12.1" outlineLevel="0" r="125">
      <c r="A125" s="5" t="s">
        <f>=HYPERLINK("https://www.rossileiloes.com.br/lote/detalhe/262590", "151")</f>
      </c>
      <c r="B125" s="4" t="s">
        <f>=HYPERLINK("https://www.rossileiloes.com.br/lote/detalhe/262590", " TANQUE DIESEL 938H")</f>
      </c>
      <c r="C125" s="4" t="inlineStr">
        <is>
          <t>Não vendido</t>
        </is>
      </c>
      <c r="D125" s="4" t="inlineStr">
        <is>
          <t>0</t>
        </is>
      </c>
      <c r="E125" s="5" t="inlineStr">
        <is>
          <t>1.000,00</t>
        </is>
      </c>
      <c r="F125" s="4" t="inlineStr">
        <is>
          <t>250.00</t>
        </is>
      </c>
    </row>
    <row collapsed="false" customFormat="false" customHeight="false" hidden="false" ht="12.1" outlineLevel="0" r="126">
      <c r="A126" s="5" t="s">
        <f>=HYPERLINK("https://www.rossileiloes.com.br/lote/detalhe/262593", "152")</f>
      </c>
      <c r="B126" s="4" t="s">
        <f>=HYPERLINK("https://www.rossileiloes.com.br/lote/detalhe/262593", " COMANDO DOOSAN DL250")</f>
      </c>
      <c r="C126" s="4" t="inlineStr">
        <is>
          <t>Não vendido</t>
        </is>
      </c>
      <c r="D126" s="4" t="inlineStr">
        <is>
          <t>0</t>
        </is>
      </c>
      <c r="E126" s="5" t="inlineStr">
        <is>
          <t>1.000,00</t>
        </is>
      </c>
      <c r="F126" s="4" t="inlineStr">
        <is>
          <t>250.00</t>
        </is>
      </c>
    </row>
    <row collapsed="false" customFormat="false" customHeight="false" hidden="false" ht="12.1" outlineLevel="0" r="127">
      <c r="A127" s="5" t="s">
        <f>=HYPERLINK("https://www.rossileiloes.com.br/lote/detalhe/262594", "153")</f>
      </c>
      <c r="B127" s="4" t="s">
        <f>=HYPERLINK("https://www.rossileiloes.com.br/lote/detalhe/262594", " VIRABREQUIM 3126B")</f>
      </c>
      <c r="C127" s="4" t="inlineStr">
        <is>
          <t>Não vendido</t>
        </is>
      </c>
      <c r="D127" s="4" t="inlineStr">
        <is>
          <t>0</t>
        </is>
      </c>
      <c r="E127" s="5" t="inlineStr">
        <is>
          <t>1.000,00</t>
        </is>
      </c>
      <c r="F127" s="4" t="inlineStr">
        <is>
          <t>250.00</t>
        </is>
      </c>
    </row>
    <row collapsed="false" customFormat="false" customHeight="false" hidden="false" ht="12.1" outlineLevel="0" r="128">
      <c r="A128" s="5" t="s">
        <f>=HYPERLINK("https://www.rossileiloes.com.br/lote/detalhe/262592", "154")</f>
      </c>
      <c r="B128" s="4" t="s">
        <f>=HYPERLINK("https://www.rossileiloes.com.br/lote/detalhe/262592", " DIFERENCIAL 950G DIANTEIRO")</f>
      </c>
      <c r="C128" s="4" t="inlineStr">
        <is>
          <t>Não vendido</t>
        </is>
      </c>
      <c r="D128" s="4" t="inlineStr">
        <is>
          <t>0</t>
        </is>
      </c>
      <c r="E128" s="5" t="inlineStr">
        <is>
          <t>1.000,00</t>
        </is>
      </c>
      <c r="F128" s="4" t="inlineStr">
        <is>
          <t>250.00</t>
        </is>
      </c>
    </row>
    <row collapsed="false" customFormat="false" customHeight="false" hidden="false" ht="12.1" outlineLevel="0" r="129">
      <c r="A129" s="5" t="s">
        <f>=HYPERLINK("https://www.rossileiloes.com.br/lote/detalhe/262595", "155")</f>
      </c>
      <c r="B129" s="4" t="s">
        <f>=HYPERLINK("https://www.rossileiloes.com.br/lote/detalhe/262595", " MOTOR 3126B")</f>
      </c>
      <c r="C129" s="4" t="inlineStr">
        <is>
          <t>Lote retirado</t>
        </is>
      </c>
      <c r="D129" s="4" t="inlineStr">
        <is>
          <t>2</t>
        </is>
      </c>
      <c r="E129" s="5" t="inlineStr">
        <is>
          <t>10.500,00</t>
        </is>
      </c>
      <c r="F129" s="4" t="inlineStr">
        <is>
          <t>500.00</t>
        </is>
      </c>
    </row>
  </sheetData>
  <mergeCells>
    <mergeCell ref="A2:F4"/>
    <mergeCell ref="B6:F6"/>
    <mergeCell ref="B7:F7"/>
    <mergeCell ref="B8:F8"/>
  </mergeCells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2026-06-27T09:43:41.00Z</dcterms:created>
  <dc:creator>Tellks Tecnologia</dc:creator>
  <cp:revision>0</cp:revision>
</cp:coreProperties>
</file>