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2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MÁQUINAS DE SOLDA, MOTORES, GERADORES, TORNOS E MAIS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16/08/2022 10:00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=HYPERLINK("https://www.rossileiloes.com.br/lote/detalhe/137978", "001")</f>
      </c>
      <c r="B11" s="4" t="s">
        <f>=HYPERLINK("https://www.rossileiloes.com.br/lote/detalhe/137978", " SERRA HORIZONTAL FRANHO; TIPO: S900; ANO: 1988; C/ MOTOR ELÉTRICO 3 CV")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1.900,00</t>
        </is>
      </c>
      <c r="F11" s="4" t="inlineStr">
        <is>
          <t>200.00</t>
        </is>
      </c>
    </row>
    <row collapsed="false" customFormat="false" customHeight="false" hidden="false" ht="12.1" outlineLevel="0" r="12">
      <c r="A12" s="5" t="s">
        <f>=HYPERLINK("https://www.rossileiloes.com.br/lote/detalhe/137981", "002")</f>
      </c>
      <c r="B12" s="4" t="s">
        <f>=HYPERLINK("https://www.rossileiloes.com.br/lote/detalhe/137981", " ALIMENTADOR DE INJETORA PLAST-EQUIP.")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700,00</t>
        </is>
      </c>
      <c r="F12" s="4" t="inlineStr">
        <is>
          <t>200.00</t>
        </is>
      </c>
    </row>
    <row collapsed="false" customFormat="false" customHeight="false" hidden="false" ht="12.1" outlineLevel="0" r="13">
      <c r="A13" s="5" t="s">
        <f>=HYPERLINK("https://www.rossileiloes.com.br/lote/detalhe/137979", "003")</f>
      </c>
      <c r="B13" s="4" t="s">
        <f>=HYPERLINK("https://www.rossileiloes.com.br/lote/detalhe/137979", " PLAINA ZOCCA")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2.900,00</t>
        </is>
      </c>
      <c r="F13" s="4" t="inlineStr">
        <is>
          <t>200.00</t>
        </is>
      </c>
    </row>
    <row collapsed="false" customFormat="false" customHeight="false" hidden="false" ht="12.1" outlineLevel="0" r="14">
      <c r="A14" s="5" t="s">
        <f>=HYPERLINK("https://www.rossileiloes.com.br/lote/detalhe/137975", "004")</f>
      </c>
      <c r="B14" s="4" t="s">
        <f>=HYPERLINK("https://www.rossileiloes.com.br/lote/detalhe/137975", " SOLDADORA DE PLÁSTICO 220 VCA")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450,00</t>
        </is>
      </c>
      <c r="F14" s="4" t="inlineStr">
        <is>
          <t>200.00</t>
        </is>
      </c>
    </row>
    <row collapsed="false" customFormat="false" customHeight="false" hidden="false" ht="12.1" outlineLevel="0" r="15">
      <c r="A15" s="5" t="s">
        <f>=HYPERLINK("https://www.rossileiloes.com.br/lote/detalhe/137977", "005")</f>
      </c>
      <c r="B15" s="4" t="s">
        <f>=HYPERLINK("https://www.rossileiloes.com.br/lote/detalhe/137977", " VÁLVULA 177 KGF/CM²; 400 ºC")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22.500,00</t>
        </is>
      </c>
      <c r="F15" s="4" t="inlineStr">
        <is>
          <t>200.00</t>
        </is>
      </c>
    </row>
    <row collapsed="false" customFormat="false" customHeight="false" hidden="false" ht="12.1" outlineLevel="0" r="16">
      <c r="A16" s="5" t="s">
        <f>=HYPERLINK("https://www.rossileiloes.com.br/lote/detalhe/137980", "007")</f>
      </c>
      <c r="B16" s="4" t="s">
        <f>=HYPERLINK("https://www.rossileiloes.com.br/lote/detalhe/137980", " 2 RETIFICADOR DE SOLDA ARC 456")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1.200,00</t>
        </is>
      </c>
      <c r="F16" s="4" t="inlineStr">
        <is>
          <t>200.00</t>
        </is>
      </c>
    </row>
    <row collapsed="false" customFormat="false" customHeight="false" hidden="false" ht="12.1" outlineLevel="0" r="17">
      <c r="A17" s="5" t="s">
        <f>=HYPERLINK("https://www.rossileiloes.com.br/lote/detalhe/137976", "008")</f>
      </c>
      <c r="B17" s="4" t="s">
        <f>=HYPERLINK("https://www.rossileiloes.com.br/lote/detalhe/137976", " ELETROEROSÃO POR PENETRAÇÃO ENGESPARK")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2.200,00</t>
        </is>
      </c>
      <c r="F17" s="4" t="inlineStr">
        <is>
          <t>200.00</t>
        </is>
      </c>
    </row>
    <row collapsed="false" customFormat="false" customHeight="false" hidden="false" ht="12.1" outlineLevel="0" r="18">
      <c r="A18" s="5" t="s">
        <f>=HYPERLINK("https://www.rossileiloes.com.br/lote/detalhe/137982", "009")</f>
      </c>
      <c r="B18" s="4" t="s">
        <f>=HYPERLINK("https://www.rossileiloes.com.br/lote/detalhe/137982", " DOBRADEIRA; COMP.: 2,5 M")</f>
      </c>
      <c r="C18" s="4" t="inlineStr">
        <is>
          <t>Não vendido</t>
        </is>
      </c>
      <c r="D18" s="4" t="inlineStr">
        <is>
          <t>1</t>
        </is>
      </c>
      <c r="E18" s="5" t="inlineStr">
        <is>
          <t>2.000,00</t>
        </is>
      </c>
      <c r="F18" s="4" t="inlineStr">
        <is>
          <t>200.00</t>
        </is>
      </c>
    </row>
    <row collapsed="false" customFormat="false" customHeight="false" hidden="false" ht="12.1" outlineLevel="0" r="19">
      <c r="A19" s="5" t="s">
        <f>=HYPERLINK("https://www.rossileiloes.com.br/lote/detalhe/137984", "010")</f>
      </c>
      <c r="B19" s="4" t="s">
        <f>=HYPERLINK("https://www.rossileiloes.com.br/lote/detalhe/137984", " GERADOR C/ MOTOR MERCEDES-BENZ; POT. 350 KVA")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29.000,00</t>
        </is>
      </c>
      <c r="F19" s="4" t="inlineStr">
        <is>
          <t>200.00</t>
        </is>
      </c>
    </row>
    <row collapsed="false" customFormat="false" customHeight="false" hidden="false" ht="12.1" outlineLevel="0" r="20">
      <c r="A20" s="5" t="s">
        <f>=HYPERLINK("https://www.rossileiloes.com.br/lote/detalhe/137983", "011")</f>
      </c>
      <c r="B20" s="4" t="s">
        <f>=HYPERLINK("https://www.rossileiloes.com.br/lote/detalhe/137983", " LIXADEIRA DE CINTA ILV; COM MOTOR ELÉTRICO 2 CV")</f>
      </c>
      <c r="C20" s="4" t="inlineStr">
        <is>
          <t>Não vendido</t>
        </is>
      </c>
      <c r="D20" s="4" t="inlineStr">
        <is>
          <t>1</t>
        </is>
      </c>
      <c r="E20" s="5" t="inlineStr">
        <is>
          <t>750,00</t>
        </is>
      </c>
      <c r="F20" s="4" t="inlineStr">
        <is>
          <t>200.00</t>
        </is>
      </c>
    </row>
    <row collapsed="false" customFormat="false" customHeight="false" hidden="false" ht="12.1" outlineLevel="0" r="21">
      <c r="A21" s="5" t="s">
        <f>=HYPERLINK("https://www.rossileiloes.com.br/lote/detalhe/137985", "014")</f>
      </c>
      <c r="B21" s="4" t="s">
        <f>=HYPERLINK("https://www.rossileiloes.com.br/lote/detalhe/137985", " ELETROEROSÃO POR PENETRAÇÃO EP; COM UNIDADE HIDRÁULICA")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4.100,00</t>
        </is>
      </c>
      <c r="F21" s="4" t="inlineStr">
        <is>
          <t>200.00</t>
        </is>
      </c>
    </row>
    <row collapsed="false" customFormat="false" customHeight="false" hidden="false" ht="12.1" outlineLevel="0" r="22">
      <c r="A22" s="5" t="s">
        <f>=HYPERLINK("https://www.rossileiloes.com.br/lote/detalhe/137986", "017")</f>
      </c>
      <c r="B22" s="4" t="s">
        <f>=HYPERLINK("https://www.rossileiloes.com.br/lote/detalhe/137986", " SERRA HORIZONTAL COM MOTOR WEG 3 KW")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900,00</t>
        </is>
      </c>
      <c r="F22" s="4" t="inlineStr">
        <is>
          <t>200.00</t>
        </is>
      </c>
    </row>
    <row collapsed="false" customFormat="false" customHeight="false" hidden="false" ht="12.1" outlineLevel="0" r="23">
      <c r="A23" s="5" t="s">
        <f>=HYPERLINK("https://www.rossileiloes.com.br/lote/detalhe/137993", "018")</f>
      </c>
      <c r="B23" s="4" t="s">
        <f>=HYPERLINK("https://www.rossileiloes.com.br/lote/detalhe/137993", " ESMERIL/POLITRIZ")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500,00</t>
        </is>
      </c>
      <c r="F23" s="4" t="inlineStr">
        <is>
          <t>200.00</t>
        </is>
      </c>
    </row>
    <row collapsed="false" customFormat="false" customHeight="false" hidden="false" ht="12.1" outlineLevel="0" r="24">
      <c r="A24" s="5" t="s">
        <f>=HYPERLINK("https://www.rossileiloes.com.br/lote/detalhe/137989", "019")</f>
      </c>
      <c r="B24" s="4" t="s">
        <f>=HYPERLINK("https://www.rossileiloes.com.br/lote/detalhe/137989", " ESMERIL/POLITRIZ COM MOTOR WEG 2 CV")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700,00</t>
        </is>
      </c>
      <c r="F24" s="4" t="inlineStr">
        <is>
          <t>200.00</t>
        </is>
      </c>
    </row>
    <row collapsed="false" customFormat="false" customHeight="false" hidden="false" ht="12.1" outlineLevel="0" r="25">
      <c r="A25" s="5" t="s">
        <f>=HYPERLINK("https://www.rossileiloes.com.br/lote/detalhe/137992", "020")</f>
      </c>
      <c r="B25" s="4" t="s">
        <f>=HYPERLINK("https://www.rossileiloes.com.br/lote/detalhe/137992", " PRENSA S/ ESPECIFICAÇÕES")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4.000,00</t>
        </is>
      </c>
      <c r="F25" s="4" t="inlineStr">
        <is>
          <t>200.00</t>
        </is>
      </c>
    </row>
    <row collapsed="false" customFormat="false" customHeight="false" hidden="false" ht="12.1" outlineLevel="0" r="26">
      <c r="A26" s="5" t="s">
        <f>=HYPERLINK("https://www.rossileiloes.com.br/lote/detalhe/137987", "021")</f>
      </c>
      <c r="B26" s="4" t="s">
        <f>=HYPERLINK("https://www.rossileiloes.com.br/lote/detalhe/137987", " MÁQUINA DE SOLDA DIELÉTRICA ARATEC")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900,00</t>
        </is>
      </c>
      <c r="F26" s="4" t="inlineStr">
        <is>
          <t>200.00</t>
        </is>
      </c>
    </row>
    <row collapsed="false" customFormat="false" customHeight="false" hidden="false" ht="12.1" outlineLevel="0" r="27">
      <c r="A27" s="5" t="s">
        <f>=HYPERLINK("https://www.rossileiloes.com.br/lote/detalhe/137988", "022")</f>
      </c>
      <c r="B27" s="4" t="s">
        <f>=HYPERLINK("https://www.rossileiloes.com.br/lote/detalhe/137988", " TANQUE CILINDRICO HORIZONTAL EM INOX; CAP. APROX.: 2500 L")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5.100,00</t>
        </is>
      </c>
      <c r="F27" s="4" t="inlineStr">
        <is>
          <t>200.00</t>
        </is>
      </c>
    </row>
    <row collapsed="false" customFormat="false" customHeight="false" hidden="false" ht="12.1" outlineLevel="0" r="28">
      <c r="A28" s="5" t="s">
        <f>=HYPERLINK("https://www.rossileiloes.com.br/lote/detalhe/137991", "023")</f>
      </c>
      <c r="B28" s="4" t="s">
        <f>=HYPERLINK("https://www.rossileiloes.com.br/lote/detalhe/137991", " 4 BATERIAS P/ EMPILHADEIRA FULGURIS; TIPO: TSF 100-3/12; ANO: 2011")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7.000,00</t>
        </is>
      </c>
      <c r="F28" s="4" t="inlineStr">
        <is>
          <t>200.00</t>
        </is>
      </c>
    </row>
    <row collapsed="false" customFormat="false" customHeight="false" hidden="false" ht="12.1" outlineLevel="0" r="29">
      <c r="A29" s="5" t="s">
        <f>=HYPERLINK("https://www.rossileiloes.com.br/lote/detalhe/137990", "024")</f>
      </c>
      <c r="B29" s="4" t="s">
        <f>=HYPERLINK("https://www.rossileiloes.com.br/lote/detalhe/137990", " DOBRADEIRA MANUAL")</f>
      </c>
      <c r="C29" s="4" t="inlineStr">
        <is>
          <t>Não vendido</t>
        </is>
      </c>
      <c r="D29" s="4" t="inlineStr">
        <is>
          <t>2</t>
        </is>
      </c>
      <c r="E29" s="5" t="inlineStr">
        <is>
          <t>2.100,00</t>
        </is>
      </c>
      <c r="F29" s="4" t="inlineStr">
        <is>
          <t>200.00</t>
        </is>
      </c>
    </row>
    <row collapsed="false" customFormat="false" customHeight="false" hidden="false" ht="12.1" outlineLevel="0" r="30">
      <c r="A30" s="5" t="s">
        <f>=HYPERLINK("https://www.rossileiloes.com.br/lote/detalhe/138000", "025")</f>
      </c>
      <c r="B30" s="4" t="s">
        <f>=HYPERLINK("https://www.rossileiloes.com.br/lote/detalhe/138000", " COMPRESSOR DE AR DRESSER; TIPO: W2246C; SEM MOTOR")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3.100,00</t>
        </is>
      </c>
      <c r="F30" s="4" t="inlineStr">
        <is>
          <t>200.00</t>
        </is>
      </c>
    </row>
    <row collapsed="false" customFormat="false" customHeight="false" hidden="false" ht="12.1" outlineLevel="0" r="31">
      <c r="A31" s="5" t="s">
        <f>=HYPERLINK("https://www.rossileiloes.com.br/lote/detalhe/138003", "026")</f>
      </c>
      <c r="B31" s="4" t="s">
        <f>=HYPERLINK("https://www.rossileiloes.com.br/lote/detalhe/138003", " ASPIRADOR DE PÓ INDUSTRIAL")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400,00</t>
        </is>
      </c>
      <c r="F31" s="4" t="inlineStr">
        <is>
          <t>200.00</t>
        </is>
      </c>
    </row>
    <row collapsed="false" customFormat="false" customHeight="false" hidden="false" ht="12.1" outlineLevel="0" r="32">
      <c r="A32" s="5" t="s">
        <f>=HYPERLINK("https://www.rossileiloes.com.br/lote/detalhe/138004", "027")</f>
      </c>
      <c r="B32" s="4" t="s">
        <f>=HYPERLINK("https://www.rossileiloes.com.br/lote/detalhe/138004", " SERRA HORIZONTAL FRANHO; TIPO: F320")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650,00</t>
        </is>
      </c>
      <c r="F32" s="4" t="inlineStr">
        <is>
          <t>200.00</t>
        </is>
      </c>
    </row>
    <row collapsed="false" customFormat="false" customHeight="false" hidden="false" ht="12.1" outlineLevel="0" r="33">
      <c r="A33" s="5" t="s">
        <f>=HYPERLINK("https://www.rossileiloes.com.br/lote/detalhe/138002", "028")</f>
      </c>
      <c r="B33" s="4" t="s">
        <f>=HYPERLINK("https://www.rossileiloes.com.br/lote/detalhe/138002", " TORNO REVÓLVER LOMBARDI")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2.100,00</t>
        </is>
      </c>
      <c r="F33" s="4" t="inlineStr">
        <is>
          <t>200.00</t>
        </is>
      </c>
    </row>
    <row collapsed="false" customFormat="false" customHeight="false" hidden="false" ht="12.1" outlineLevel="0" r="34">
      <c r="A34" s="5" t="s">
        <f>=HYPERLINK("https://www.rossileiloes.com.br/lote/detalhe/138001", "029")</f>
      </c>
      <c r="B34" s="4" t="s">
        <f>=HYPERLINK("https://www.rossileiloes.com.br/lote/detalhe/138001", " COMPRESSOR DE AR DOUAT P.M. 10,5 ATM C/ MOTOR 5 CV")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1.900,00</t>
        </is>
      </c>
      <c r="F34" s="4" t="inlineStr">
        <is>
          <t>200.00</t>
        </is>
      </c>
    </row>
    <row collapsed="false" customFormat="false" customHeight="false" hidden="false" ht="12.1" outlineLevel="0" r="35">
      <c r="A35" s="5" t="s">
        <f>=HYPERLINK("https://www.rossileiloes.com.br/lote/detalhe/137994", "030")</f>
      </c>
      <c r="B35" s="4" t="s">
        <f>=HYPERLINK("https://www.rossileiloes.com.br/lote/detalhe/137994", " GELADEIRA C/ 6 PORTAS EM INOX FRILUX")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1.600,00</t>
        </is>
      </c>
      <c r="F35" s="4" t="inlineStr">
        <is>
          <t>200.00</t>
        </is>
      </c>
    </row>
    <row collapsed="false" customFormat="false" customHeight="false" hidden="false" ht="12.1" outlineLevel="0" r="36">
      <c r="A36" s="5" t="s">
        <f>=HYPERLINK("https://www.rossileiloes.com.br/lote/detalhe/138008", "031")</f>
      </c>
      <c r="B36" s="4" t="s">
        <f>=HYPERLINK("https://www.rossileiloes.com.br/lote/detalhe/138008", " APROX. 600 REATORES INTRAL; MODELO POUP 2x16 W; 220 V E APROX. 30 LÂMPADAS CERA 35 W")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4.000,00</t>
        </is>
      </c>
      <c r="F36" s="4" t="inlineStr">
        <is>
          <t>200.00</t>
        </is>
      </c>
    </row>
    <row collapsed="false" customFormat="false" customHeight="false" hidden="false" ht="12.1" outlineLevel="0" r="37">
      <c r="A37" s="5" t="s">
        <f>=HYPERLINK("https://www.rossileiloes.com.br/lote/detalhe/137997", "032")</f>
      </c>
      <c r="B37" s="4" t="s">
        <f>=HYPERLINK("https://www.rossileiloes.com.br/lote/detalhe/137997", " POLITRIZ S/ ESPECIFICAÇÕES")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900,00</t>
        </is>
      </c>
      <c r="F37" s="4" t="inlineStr">
        <is>
          <t>100.00</t>
        </is>
      </c>
    </row>
    <row collapsed="false" customFormat="false" customHeight="false" hidden="false" ht="12.1" outlineLevel="0" r="38">
      <c r="A38" s="5" t="s">
        <f>=HYPERLINK("https://www.rossileiloes.com.br/lote/detalhe/137996", "033")</f>
      </c>
      <c r="B38" s="4" t="s">
        <f>=HYPERLINK("https://www.rossileiloes.com.br/lote/detalhe/137996", " APROX. 96 LÂMPADAS JNG LED (QUENTE) 5 W")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1.500,00</t>
        </is>
      </c>
      <c r="F38" s="4" t="inlineStr">
        <is>
          <t>200.00</t>
        </is>
      </c>
    </row>
    <row collapsed="false" customFormat="false" customHeight="false" hidden="false" ht="12.1" outlineLevel="0" r="39">
      <c r="A39" s="5" t="s">
        <f>=HYPERLINK("https://www.rossileiloes.com.br/lote/detalhe/138005", "034")</f>
      </c>
      <c r="B39" s="4" t="s">
        <f>=HYPERLINK("https://www.rossileiloes.com.br/lote/detalhe/138005", " 1 ROLAMENTO NU 228 C3; 1 ROLAMENTO NU 1048 MC3; 1 ROLAMENTO 7324 40M; 1 ROLAMENTO S/ ESPECIFICAÇÕES")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21.000,00</t>
        </is>
      </c>
      <c r="F39" s="4" t="inlineStr">
        <is>
          <t>200.00</t>
        </is>
      </c>
    </row>
    <row collapsed="false" customFormat="false" customHeight="false" hidden="false" ht="12.1" outlineLevel="0" r="40">
      <c r="A40" s="5" t="s">
        <f>=HYPERLINK("https://www.rossileiloes.com.br/lote/detalhe/138007", "035")</f>
      </c>
      <c r="B40" s="4" t="s">
        <f>=HYPERLINK("https://www.rossileiloes.com.br/lote/detalhe/138007", " 4 CAIXAS DE CHAVES COMBINADAS MAYLE DE 23 MM; 5 CAIXAS DE CHAVES COMBINADAS MAYLE DE 28 MM")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2.900,00</t>
        </is>
      </c>
      <c r="F40" s="4" t="inlineStr">
        <is>
          <t>200.00</t>
        </is>
      </c>
    </row>
    <row collapsed="false" customFormat="false" customHeight="false" hidden="false" ht="12.1" outlineLevel="0" r="41">
      <c r="A41" s="5" t="s">
        <f>=HYPERLINK("https://www.rossileiloes.com.br/lote/detalhe/137995", "037")</f>
      </c>
      <c r="B41" s="4" t="s">
        <f>=HYPERLINK("https://www.rossileiloes.com.br/lote/detalhe/137995", " APROX. 30 LUMINÁRIAS LED; FUNCIONANDO")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1.000,00</t>
        </is>
      </c>
      <c r="F41" s="4" t="inlineStr">
        <is>
          <t>200.00</t>
        </is>
      </c>
    </row>
    <row collapsed="false" customFormat="false" customHeight="false" hidden="false" ht="12.1" outlineLevel="0" r="42">
      <c r="A42" s="5" t="s">
        <f>=HYPERLINK("https://www.rossileiloes.com.br/lote/detalhe/138006", "038")</f>
      </c>
      <c r="B42" s="4" t="s">
        <f>=HYPERLINK("https://www.rossileiloes.com.br/lote/detalhe/138006", " ALISADORA DE CONCRETO C/ GERADOR BRANCO B4T-7,0H; POT. 7 CV")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2.500,00</t>
        </is>
      </c>
      <c r="F42" s="4" t="inlineStr">
        <is>
          <t>200.00</t>
        </is>
      </c>
    </row>
    <row collapsed="false" customFormat="false" customHeight="false" hidden="false" ht="12.1" outlineLevel="0" r="43">
      <c r="A43" s="5" t="s">
        <f>=HYPERLINK("https://www.rossileiloes.com.br/lote/detalhe/137998", "039")</f>
      </c>
      <c r="B43" s="4" t="s">
        <f>=HYPERLINK("https://www.rossileiloes.com.br/lote/detalhe/137998", " APROX. 30 LUMINÁRIAS LED; FUNCIONANDO")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900,00</t>
        </is>
      </c>
      <c r="F43" s="4" t="inlineStr">
        <is>
          <t>100.00</t>
        </is>
      </c>
    </row>
    <row collapsed="false" customFormat="false" customHeight="false" hidden="false" ht="12.1" outlineLevel="0" r="44">
      <c r="A44" s="5" t="s">
        <f>=HYPERLINK("https://www.rossileiloes.com.br/lote/detalhe/137999", "040")</f>
      </c>
      <c r="B44" s="4" t="s">
        <f>=HYPERLINK("https://www.rossileiloes.com.br/lote/detalhe/137999", " APROX. 30 LUMINÁRIAS LED; FUNCIONANDO")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900,00</t>
        </is>
      </c>
      <c r="F44" s="4" t="inlineStr">
        <is>
          <t>100.00</t>
        </is>
      </c>
    </row>
    <row collapsed="false" customFormat="false" customHeight="false" hidden="false" ht="12.1" outlineLevel="0" r="45">
      <c r="A45" s="5" t="s">
        <f>=HYPERLINK("https://www.rossileiloes.com.br/lote/detalhe/138014", "041")</f>
      </c>
      <c r="B45" s="4" t="s">
        <f>=HYPERLINK("https://www.rossileiloes.com.br/lote/detalhe/138014", " APROX. 30 LUMINÁRIAS LED; FUNCIONANDO")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900,00</t>
        </is>
      </c>
      <c r="F45" s="4" t="inlineStr">
        <is>
          <t>100.00</t>
        </is>
      </c>
    </row>
    <row collapsed="false" customFormat="false" customHeight="false" hidden="false" ht="12.1" outlineLevel="0" r="46">
      <c r="A46" s="5" t="s">
        <f>=HYPERLINK("https://www.rossileiloes.com.br/lote/detalhe/138011", "042")</f>
      </c>
      <c r="B46" s="4" t="s">
        <f>=HYPERLINK("https://www.rossileiloes.com.br/lote/detalhe/138011", " APROX. 30 LUMINÁRIAS LED; FUNCIONANDO")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900,00</t>
        </is>
      </c>
      <c r="F46" s="4" t="inlineStr">
        <is>
          <t>100.00</t>
        </is>
      </c>
    </row>
    <row collapsed="false" customFormat="false" customHeight="false" hidden="false" ht="12.1" outlineLevel="0" r="47">
      <c r="A47" s="5" t="s">
        <f>=HYPERLINK("https://www.rossileiloes.com.br/lote/detalhe/138015", "043")</f>
      </c>
      <c r="B47" s="4" t="s">
        <f>=HYPERLINK("https://www.rossileiloes.com.br/lote/detalhe/138015", " APROX. 30 LUMINÁRIAS LED; FUNCIONANDO")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900,00</t>
        </is>
      </c>
      <c r="F47" s="4" t="inlineStr">
        <is>
          <t>100.00</t>
        </is>
      </c>
    </row>
    <row collapsed="false" customFormat="false" customHeight="false" hidden="false" ht="12.1" outlineLevel="0" r="48">
      <c r="A48" s="5" t="s">
        <f>=HYPERLINK("https://www.rossileiloes.com.br/lote/detalhe/138009", "044")</f>
      </c>
      <c r="B48" s="4" t="s">
        <f>=HYPERLINK("https://www.rossileiloes.com.br/lote/detalhe/138009", " APROX. 30 LUMINÁRIAS LED; FUNCIONANDO")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900,00</t>
        </is>
      </c>
      <c r="F48" s="4" t="inlineStr">
        <is>
          <t>100.00</t>
        </is>
      </c>
    </row>
    <row collapsed="false" customFormat="false" customHeight="false" hidden="false" ht="12.1" outlineLevel="0" r="49">
      <c r="A49" s="5" t="s">
        <f>=HYPERLINK("https://www.rossileiloes.com.br/lote/detalhe/138012", "045")</f>
      </c>
      <c r="B49" s="4" t="s">
        <f>=HYPERLINK("https://www.rossileiloes.com.br/lote/detalhe/138012", " APROX. 30 LUMINÁRIAS LED; FUNCIONANDO")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900,00</t>
        </is>
      </c>
      <c r="F49" s="4" t="inlineStr">
        <is>
          <t>100.00</t>
        </is>
      </c>
    </row>
    <row collapsed="false" customFormat="false" customHeight="false" hidden="false" ht="12.1" outlineLevel="0" r="50">
      <c r="A50" s="5" t="s">
        <f>=HYPERLINK("https://www.rossileiloes.com.br/lote/detalhe/138013", "046")</f>
      </c>
      <c r="B50" s="4" t="s">
        <f>=HYPERLINK("https://www.rossileiloes.com.br/lote/detalhe/138013", " APROX. 30 LUMINÁRIAS LED; FUNCIONANDO")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900,00</t>
        </is>
      </c>
      <c r="F50" s="4" t="inlineStr">
        <is>
          <t>100.00</t>
        </is>
      </c>
    </row>
    <row collapsed="false" customFormat="false" customHeight="false" hidden="false" ht="12.1" outlineLevel="0" r="51">
      <c r="A51" s="5" t="s">
        <f>=HYPERLINK("https://www.rossileiloes.com.br/lote/detalhe/138010", "047")</f>
      </c>
      <c r="B51" s="4" t="s">
        <f>=HYPERLINK("https://www.rossileiloes.com.br/lote/detalhe/138010", " APROX. 30 LUMINÁRIAS LED; FUNCIONANDO")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900,00</t>
        </is>
      </c>
      <c r="F51" s="4" t="inlineStr">
        <is>
          <t>100.00</t>
        </is>
      </c>
    </row>
    <row collapsed="false" customFormat="false" customHeight="false" hidden="false" ht="12.1" outlineLevel="0" r="52">
      <c r="A52" s="5" t="s">
        <f>=HYPERLINK("https://www.rossileiloes.com.br/lote/detalhe/138016", "048")</f>
      </c>
      <c r="B52" s="4" t="s">
        <f>=HYPERLINK("https://www.rossileiloes.com.br/lote/detalhe/138016", " CAIXA DE REDUÇÃO TV 151")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5.000,00</t>
        </is>
      </c>
      <c r="F52" s="4" t="inlineStr">
        <is>
          <t>100.00</t>
        </is>
      </c>
    </row>
    <row collapsed="false" customFormat="false" customHeight="false" hidden="false" ht="12.1" outlineLevel="0" r="53">
      <c r="A53" s="5" t="s">
        <f>=HYPERLINK("https://www.rossileiloes.com.br/lote/detalhe/138017", "049")</f>
      </c>
      <c r="B53" s="4" t="s">
        <f>=HYPERLINK("https://www.rossileiloes.com.br/lote/detalhe/138017", " MÁQUINA DE SOLDA ESAB ARC 456")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1.000,00</t>
        </is>
      </c>
      <c r="F53" s="4" t="inlineStr">
        <is>
          <t>100.00</t>
        </is>
      </c>
    </row>
    <row collapsed="false" customFormat="false" customHeight="false" hidden="false" ht="12.1" outlineLevel="0" r="54">
      <c r="A54" s="5" t="s">
        <f>=HYPERLINK("https://www.rossileiloes.com.br/lote/detalhe/138018", "050")</f>
      </c>
      <c r="B54" s="4" t="s">
        <f>=HYPERLINK("https://www.rossileiloes.com.br/lote/detalhe/138018", " MÁQUINA DE SOLDA WHITE MARTINS SOLDARC R-250. Mod. ARC-456")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500,00</t>
        </is>
      </c>
      <c r="F54" s="4" t="inlineStr">
        <is>
          <t>100.00</t>
        </is>
      </c>
    </row>
    <row collapsed="false" customFormat="false" customHeight="false" hidden="false" ht="12.1" outlineLevel="0" r="55">
      <c r="A55" s="5" t="s">
        <f>=HYPERLINK("https://www.rossileiloes.com.br/lote/detalhe/138022", "051")</f>
      </c>
      <c r="B55" s="4" t="s">
        <f>=HYPERLINK("https://www.rossileiloes.com.br/lote/detalhe/138022", " MÁQUINA DE SOLDA ESAB ARC 456")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500,00</t>
        </is>
      </c>
      <c r="F55" s="4" t="inlineStr">
        <is>
          <t>100.00</t>
        </is>
      </c>
    </row>
    <row collapsed="false" customFormat="false" customHeight="false" hidden="false" ht="12.1" outlineLevel="0" r="56">
      <c r="A56" s="5" t="s">
        <f>=HYPERLINK("https://www.rossileiloes.com.br/lote/detalhe/138020", "052")</f>
      </c>
      <c r="B56" s="4" t="s">
        <f>=HYPERLINK("https://www.rossileiloes.com.br/lote/detalhe/138020", " 1 MÁQUINA DE SOLDA ESAB ARC 456 E 1 MÁQUINA DE SOLDA S/ ESPECIFICAÇÕES")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1.200,00</t>
        </is>
      </c>
      <c r="F56" s="4" t="inlineStr">
        <is>
          <t>100.00</t>
        </is>
      </c>
    </row>
    <row collapsed="false" customFormat="false" customHeight="false" hidden="false" ht="12.1" outlineLevel="0" r="57">
      <c r="A57" s="5" t="s">
        <f>=HYPERLINK("https://www.rossileiloes.com.br/lote/detalhe/138019", "053")</f>
      </c>
      <c r="B57" s="4" t="s">
        <f>=HYPERLINK("https://www.rossileiloes.com.br/lote/detalhe/138019", " MÁQUINA DE SOLDA ESAB LTG 410. Mod. ARC-456")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1.200,00</t>
        </is>
      </c>
      <c r="F57" s="4" t="inlineStr">
        <is>
          <t>100.00</t>
        </is>
      </c>
    </row>
    <row collapsed="false" customFormat="false" customHeight="false" hidden="false" ht="12.1" outlineLevel="0" r="58">
      <c r="A58" s="5" t="s">
        <f>=HYPERLINK("https://www.rossileiloes.com.br/lote/detalhe/138021", "054")</f>
      </c>
      <c r="B58" s="4" t="s">
        <f>=HYPERLINK("https://www.rossileiloes.com.br/lote/detalhe/138021", " MÁQUINA DE SOLDA ESAB ARC 456")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1.200,00</t>
        </is>
      </c>
      <c r="F58" s="4" t="inlineStr">
        <is>
          <t>100.00</t>
        </is>
      </c>
    </row>
    <row collapsed="false" customFormat="false" customHeight="false" hidden="false" ht="12.1" outlineLevel="0" r="59">
      <c r="A59" s="5" t="s">
        <f>=HYPERLINK("https://www.rossileiloes.com.br/lote/detalhe/138023", "055")</f>
      </c>
      <c r="B59" s="4" t="s">
        <f>=HYPERLINK("https://www.rossileiloes.com.br/lote/detalhe/138023", " MÁQUINA DE SOLDA ESAB LTG 410. Mod. ARC-456")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1.200,00</t>
        </is>
      </c>
      <c r="F59" s="4" t="inlineStr">
        <is>
          <t>100.00</t>
        </is>
      </c>
    </row>
    <row collapsed="false" customFormat="false" customHeight="false" hidden="false" ht="12.1" outlineLevel="0" r="60">
      <c r="A60" s="5" t="s">
        <f>=HYPERLINK("https://www.rossileiloes.com.br/lote/detalhe/138025", "056")</f>
      </c>
      <c r="B60" s="4" t="s">
        <f>=HYPERLINK("https://www.rossileiloes.com.br/lote/detalhe/138025", " MÁQUINA DE SOLDA ESAB ARC 456")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500,00</t>
        </is>
      </c>
      <c r="F60" s="4" t="inlineStr">
        <is>
          <t>100.00</t>
        </is>
      </c>
    </row>
    <row collapsed="false" customFormat="false" customHeight="false" hidden="false" ht="12.1" outlineLevel="0" r="61">
      <c r="A61" s="5" t="s">
        <f>=HYPERLINK("https://www.rossileiloes.com.br/lote/detalhe/138024", "057")</f>
      </c>
      <c r="B61" s="4" t="s">
        <f>=HYPERLINK("https://www.rossileiloes.com.br/lote/detalhe/138024", " MÁQUINA DE SOLDA CASTOLIN EUTECTIC GSX 4500. Mod. ARC-456")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750,00</t>
        </is>
      </c>
      <c r="F61" s="4" t="inlineStr">
        <is>
          <t>100.00</t>
        </is>
      </c>
    </row>
    <row collapsed="false" customFormat="false" customHeight="false" hidden="false" ht="12.1" outlineLevel="0" r="62">
      <c r="A62" s="5" t="s">
        <f>=HYPERLINK("https://www.rossileiloes.com.br/lote/detalhe/138026", "058")</f>
      </c>
      <c r="B62" s="4" t="s">
        <f>=HYPERLINK("https://www.rossileiloes.com.br/lote/detalhe/138026", " MÁQUINA DE SOLDA ESAB ARC 456")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750,00</t>
        </is>
      </c>
      <c r="F62" s="4" t="inlineStr">
        <is>
          <t>100.00</t>
        </is>
      </c>
    </row>
    <row collapsed="false" customFormat="false" customHeight="false" hidden="false" ht="12.1" outlineLevel="0" r="63">
      <c r="A63" s="5" t="s">
        <f>=HYPERLINK("https://www.rossileiloes.com.br/lote/detalhe/137884", "069")</f>
      </c>
      <c r="B63" s="4" t="s">
        <f>=HYPERLINK("https://www.rossileiloes.com.br/lote/detalhe/137884", " Envasadora em inox")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7.500,00</t>
        </is>
      </c>
      <c r="F63" s="4" t="inlineStr">
        <is>
          <t>250.00</t>
        </is>
      </c>
    </row>
    <row collapsed="false" customFormat="false" customHeight="false" hidden="false" ht="12.1" outlineLevel="0" r="64">
      <c r="A64" s="5" t="s">
        <f>=HYPERLINK("https://www.rossileiloes.com.br/lote/detalhe/137885", "070")</f>
      </c>
      <c r="B64" s="4" t="s">
        <f>=HYPERLINK("https://www.rossileiloes.com.br/lote/detalhe/137885", " Unidade hidráulica")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8.500,00</t>
        </is>
      </c>
      <c r="F64" s="4" t="inlineStr">
        <is>
          <t>250.00</t>
        </is>
      </c>
    </row>
    <row collapsed="false" customFormat="false" customHeight="false" hidden="false" ht="12.1" outlineLevel="0" r="65">
      <c r="A65" s="5" t="s">
        <f>=HYPERLINK("https://www.rossileiloes.com.br/lote/detalhe/138028", "072")</f>
      </c>
      <c r="B65" s="4" t="s">
        <f>=HYPERLINK("https://www.rossileiloes.com.br/lote/detalhe/138028", " Retifica Zocca")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11.500,00</t>
        </is>
      </c>
      <c r="F65" s="4" t="inlineStr">
        <is>
          <t>250.00</t>
        </is>
      </c>
    </row>
    <row collapsed="false" customFormat="false" customHeight="false" hidden="false" ht="12.1" outlineLevel="0" r="66">
      <c r="A66" s="5" t="s">
        <f>=HYPERLINK("https://www.rossileiloes.com.br/lote/detalhe/138027", "073")</f>
      </c>
      <c r="B66" s="4" t="s">
        <f>=HYPERLINK("https://www.rossileiloes.com.br/lote/detalhe/138027", " Serra Vai e Vem")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3.000,00</t>
        </is>
      </c>
      <c r="F66" s="4" t="inlineStr">
        <is>
          <t>250.00</t>
        </is>
      </c>
    </row>
    <row collapsed="false" customFormat="false" customHeight="false" hidden="false" ht="12.1" outlineLevel="0" r="67">
      <c r="A67" s="5" t="s">
        <f>=HYPERLINK("https://www.rossileiloes.com.br/lote/detalhe/138031", "074")</f>
      </c>
      <c r="B67" s="4" t="s">
        <f>=HYPERLINK("https://www.rossileiloes.com.br/lote/detalhe/138031", " Torno Nardini mod. TR40")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7.500,00</t>
        </is>
      </c>
      <c r="F67" s="4" t="inlineStr">
        <is>
          <t>250.00</t>
        </is>
      </c>
    </row>
    <row collapsed="false" customFormat="false" customHeight="false" hidden="false" ht="12.1" outlineLevel="0" r="68">
      <c r="A68" s="5" t="s">
        <f>=HYPERLINK("https://www.rossileiloes.com.br/lote/detalhe/138030", "075")</f>
      </c>
      <c r="B68" s="4" t="s">
        <f>=HYPERLINK("https://www.rossileiloes.com.br/lote/detalhe/138030", " Furadeira")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5.100,00</t>
        </is>
      </c>
      <c r="F68" s="4" t="inlineStr">
        <is>
          <t>250.00</t>
        </is>
      </c>
    </row>
    <row collapsed="false" customFormat="false" customHeight="false" hidden="false" ht="12.1" outlineLevel="0" r="69">
      <c r="A69" s="5" t="s">
        <f>=HYPERLINK("https://www.rossileiloes.com.br/lote/detalhe/138029", "076")</f>
      </c>
      <c r="B69" s="4" t="s">
        <f>=HYPERLINK("https://www.rossileiloes.com.br/lote/detalhe/138029", " Plaina")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9.000,00</t>
        </is>
      </c>
      <c r="F69" s="4" t="inlineStr">
        <is>
          <t>250.00</t>
        </is>
      </c>
    </row>
    <row collapsed="false" customFormat="false" customHeight="false" hidden="false" ht="12.1" outlineLevel="0" r="70">
      <c r="A70" s="5" t="s">
        <f>=HYPERLINK("https://www.rossileiloes.com.br/lote/detalhe/137886", "078")</f>
      </c>
      <c r="B70" s="4" t="s">
        <f>=HYPERLINK("https://www.rossileiloes.com.br/lote/detalhe/137886", " Misturador em inox")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7.500,00</t>
        </is>
      </c>
      <c r="F70" s="4" t="inlineStr">
        <is>
          <t>250.00</t>
        </is>
      </c>
    </row>
    <row collapsed="false" customFormat="false" customHeight="false" hidden="false" ht="12.1" outlineLevel="0" r="71">
      <c r="A71" s="5" t="s">
        <f>=HYPERLINK("https://www.rossileiloes.com.br/lote/detalhe/138033", "079")</f>
      </c>
      <c r="B71" s="4" t="s">
        <f>=HYPERLINK("https://www.rossileiloes.com.br/lote/detalhe/138033", " Furadeira de precisão Brevet Burkhardt")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25.000,00</t>
        </is>
      </c>
      <c r="F71" s="4" t="inlineStr">
        <is>
          <t>500.00</t>
        </is>
      </c>
    </row>
    <row collapsed="false" customFormat="false" customHeight="false" hidden="false" ht="12.1" outlineLevel="0" r="72">
      <c r="A72" s="5" t="s">
        <f>=HYPERLINK("https://www.rossileiloes.com.br/lote/detalhe/138034", "080")</f>
      </c>
      <c r="B72" s="4" t="s">
        <f>=HYPERLINK("https://www.rossileiloes.com.br/lote/detalhe/138034", " Torno Polimac")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6.900,00</t>
        </is>
      </c>
      <c r="F72" s="4" t="inlineStr">
        <is>
          <t>250.00</t>
        </is>
      </c>
    </row>
    <row collapsed="false" customFormat="false" customHeight="false" hidden="false" ht="12.1" outlineLevel="0" r="73">
      <c r="A73" s="5" t="s">
        <f>=HYPERLINK("https://www.rossileiloes.com.br/lote/detalhe/137887", "081")</f>
      </c>
      <c r="B73" s="4" t="s">
        <f>=HYPERLINK("https://www.rossileiloes.com.br/lote/detalhe/137887", "ELEVADOR DE CARGA. Capacidade Aprox. 1.500 kilos. Levanta aprox. 4 metros")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15.000,00</t>
        </is>
      </c>
      <c r="F73" s="4" t="inlineStr">
        <is>
          <t>250.00</t>
        </is>
      </c>
    </row>
    <row collapsed="false" customFormat="false" customHeight="false" hidden="false" ht="12.1" outlineLevel="0" r="74">
      <c r="A74" s="5" t="s">
        <f>=HYPERLINK("https://www.rossileiloes.com.br/lote/detalhe/137888", "082")</f>
      </c>
      <c r="B74" s="4" t="s">
        <f>=HYPERLINK("https://www.rossileiloes.com.br/lote/detalhe/137888", "Aquecedor de comida em Inox")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700,00</t>
        </is>
      </c>
      <c r="F74" s="4" t="inlineStr">
        <is>
          <t>250.00</t>
        </is>
      </c>
    </row>
    <row collapsed="false" customFormat="false" customHeight="false" hidden="false" ht="12.1" outlineLevel="0" r="75">
      <c r="A75" s="5" t="s">
        <f>=HYPERLINK("https://www.rossileiloes.com.br/lote/detalhe/138032", "083")</f>
      </c>
      <c r="B75" s="4" t="s">
        <f>=HYPERLINK("https://www.rossileiloes.com.br/lote/detalhe/138032", " Torno TR03")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7.500,00</t>
        </is>
      </c>
      <c r="F75" s="4" t="inlineStr">
        <is>
          <t>250.00</t>
        </is>
      </c>
    </row>
    <row collapsed="false" customFormat="false" customHeight="false" hidden="false" ht="12.1" outlineLevel="0" r="76">
      <c r="A76" s="5" t="s">
        <f>=HYPERLINK("https://www.rossileiloes.com.br/lote/detalhe/137890", "089")</f>
      </c>
      <c r="B76" s="4" t="s">
        <f>=HYPERLINK("https://www.rossileiloes.com.br/lote/detalhe/137890", " Câmbio automático da volvo FH12  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4.800,00</t>
        </is>
      </c>
      <c r="F76" s="4" t="inlineStr">
        <is>
          <t>200.00</t>
        </is>
      </c>
    </row>
    <row collapsed="false" customFormat="false" customHeight="false" hidden="false" ht="12.1" outlineLevel="0" r="77">
      <c r="A77" s="5" t="s">
        <f>=HYPERLINK("https://www.rossileiloes.com.br/lote/detalhe/137889", "090")</f>
      </c>
      <c r="B77" s="4" t="s">
        <f>=HYPERLINK("https://www.rossileiloes.com.br/lote/detalhe/137889", " Câmbio automático da volvo FH12  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4.800,00</t>
        </is>
      </c>
      <c r="F77" s="4" t="inlineStr">
        <is>
          <t>200.00</t>
        </is>
      </c>
    </row>
    <row collapsed="false" customFormat="false" customHeight="false" hidden="false" ht="12.1" outlineLevel="0" r="78">
      <c r="A78" s="5" t="s">
        <f>=HYPERLINK("https://www.rossileiloes.com.br/lote/detalhe/137891", "091")</f>
      </c>
      <c r="B78" s="4" t="s">
        <f>=HYPERLINK("https://www.rossileiloes.com.br/lote/detalhe/137891", " Câmbio automático da volvo FH12  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4.800,00</t>
        </is>
      </c>
      <c r="F78" s="4" t="inlineStr">
        <is>
          <t>200.00</t>
        </is>
      </c>
    </row>
    <row collapsed="false" customFormat="false" customHeight="false" hidden="false" ht="12.1" outlineLevel="0" r="79">
      <c r="A79" s="5" t="s">
        <f>=HYPERLINK("https://www.rossileiloes.com.br/lote/detalhe/137892", "092")</f>
      </c>
      <c r="B79" s="4" t="s">
        <f>=HYPERLINK("https://www.rossileiloes.com.br/lote/detalhe/137892", " Compressor  parafuso  100 CV")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20.000,00</t>
        </is>
      </c>
      <c r="F79" s="4" t="inlineStr">
        <is>
          <t>17500.00</t>
        </is>
      </c>
    </row>
    <row collapsed="false" customFormat="false" customHeight="false" hidden="false" ht="12.1" outlineLevel="0" r="80">
      <c r="A80" s="5" t="s">
        <f>=HYPERLINK("https://www.rossileiloes.com.br/lote/detalhe/137894", "093")</f>
      </c>
      <c r="B80" s="4" t="s">
        <f>=HYPERLINK("https://www.rossileiloes.com.br/lote/detalhe/137894", " Filtro para piscina")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1.500,00</t>
        </is>
      </c>
      <c r="F80" s="4" t="inlineStr">
        <is>
          <t>1200.00</t>
        </is>
      </c>
    </row>
    <row collapsed="false" customFormat="false" customHeight="false" hidden="false" ht="12.1" outlineLevel="0" r="81">
      <c r="A81" s="5" t="s">
        <f>=HYPERLINK("https://www.rossileiloes.com.br/lote/detalhe/137902", "094")</f>
      </c>
      <c r="B81" s="4" t="s">
        <f>=HYPERLINK("https://www.rossileiloes.com.br/lote/detalhe/137902", " Aprox. 200 reatores (sem uso) 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4.000,00</t>
        </is>
      </c>
      <c r="F81" s="4" t="inlineStr">
        <is>
          <t>3200.00</t>
        </is>
      </c>
    </row>
    <row collapsed="false" customFormat="false" customHeight="false" hidden="false" ht="12.1" outlineLevel="0" r="82">
      <c r="A82" s="5" t="s">
        <f>=HYPERLINK("https://www.rossileiloes.com.br/lote/detalhe/137907", "095")</f>
      </c>
      <c r="B82" s="4" t="s">
        <f>=HYPERLINK("https://www.rossileiloes.com.br/lote/detalhe/137907", " Aprox. 5.000 un. de tubos quat philips para esterilização de água")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50.000,00</t>
        </is>
      </c>
      <c r="F82" s="4" t="inlineStr">
        <is>
          <t>43000.00</t>
        </is>
      </c>
    </row>
    <row collapsed="false" customFormat="false" customHeight="false" hidden="false" ht="12.1" outlineLevel="0" r="83">
      <c r="A83" s="5" t="s">
        <f>=HYPERLINK("https://www.rossileiloes.com.br/lote/detalhe/137908", "096")</f>
      </c>
      <c r="B83" s="4" t="s">
        <f>=HYPERLINK("https://www.rossileiloes.com.br/lote/detalhe/137908", " 10 un. de ventoinha/exaustor siroco")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5.000,00</t>
        </is>
      </c>
      <c r="F83" s="4" t="inlineStr">
        <is>
          <t>4200.00</t>
        </is>
      </c>
    </row>
    <row collapsed="false" customFormat="false" customHeight="false" hidden="false" ht="12.1" outlineLevel="0" r="84">
      <c r="A84" s="5" t="s">
        <f>=HYPERLINK("https://www.rossileiloes.com.br/lote/detalhe/137899", "097")</f>
      </c>
      <c r="B84" s="4" t="s">
        <f>=HYPERLINK("https://www.rossileiloes.com.br/lote/detalhe/137899", " 10 un. de ventoinha/exaustor siroco")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5.000,00</t>
        </is>
      </c>
      <c r="F84" s="4" t="inlineStr">
        <is>
          <t>4200.00</t>
        </is>
      </c>
    </row>
    <row collapsed="false" customFormat="false" customHeight="false" hidden="false" ht="12.1" outlineLevel="0" r="85">
      <c r="A85" s="5" t="s">
        <f>=HYPERLINK("https://www.rossileiloes.com.br/lote/detalhe/137904", "098")</f>
      </c>
      <c r="B85" s="4" t="s">
        <f>=HYPERLINK("https://www.rossileiloes.com.br/lote/detalhe/137904", " 10 un. de ventoinha/exaustor siroco")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5.000,00</t>
        </is>
      </c>
      <c r="F85" s="4" t="inlineStr">
        <is>
          <t>4200.00</t>
        </is>
      </c>
    </row>
    <row collapsed="false" customFormat="false" customHeight="false" hidden="false" ht="12.1" outlineLevel="0" r="86">
      <c r="A86" s="5" t="s">
        <f>=HYPERLINK("https://www.rossileiloes.com.br/lote/detalhe/137898", "099")</f>
      </c>
      <c r="B86" s="4" t="s">
        <f>=HYPERLINK("https://www.rossileiloes.com.br/lote/detalhe/137898", " Aprox. 25 un. chuveiros ecológicos para redução de água e energia (sem uso)")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8.750,00</t>
        </is>
      </c>
      <c r="F86" s="4" t="inlineStr">
        <is>
          <t>7000.00</t>
        </is>
      </c>
    </row>
    <row collapsed="false" customFormat="false" customHeight="false" hidden="false" ht="12.1" outlineLevel="0" r="87">
      <c r="A87" s="5" t="s">
        <f>=HYPERLINK("https://www.rossileiloes.com.br/lote/detalhe/137895", "100")</f>
      </c>
      <c r="B87" s="4" t="s">
        <f>=HYPERLINK("https://www.rossileiloes.com.br/lote/detalhe/137895", " Aprox. 25 un. chuveiros ecológicos para redução de água e energia (sem uso)")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8.750,00</t>
        </is>
      </c>
      <c r="F87" s="4" t="inlineStr">
        <is>
          <t>7000.00</t>
        </is>
      </c>
    </row>
    <row collapsed="false" customFormat="false" customHeight="false" hidden="false" ht="12.1" outlineLevel="0" r="88">
      <c r="A88" s="5" t="s">
        <f>=HYPERLINK("https://www.rossileiloes.com.br/lote/detalhe/137897", "101")</f>
      </c>
      <c r="B88" s="4" t="s">
        <f>=HYPERLINK("https://www.rossileiloes.com.br/lote/detalhe/137897", " Aprox. 25 un. chuveiros ecológicos para redução de água e energia (sem uso)")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8.750,00</t>
        </is>
      </c>
      <c r="F88" s="4" t="inlineStr">
        <is>
          <t>7000.00</t>
        </is>
      </c>
    </row>
    <row collapsed="false" customFormat="false" customHeight="false" hidden="false" ht="12.1" outlineLevel="0" r="89">
      <c r="A89" s="5" t="s">
        <f>=HYPERLINK("https://www.rossileiloes.com.br/lote/detalhe/137903", "102")</f>
      </c>
      <c r="B89" s="4" t="s">
        <f>=HYPERLINK("https://www.rossileiloes.com.br/lote/detalhe/137903", " Aprox. 25 un. chuveiros ecológicos para redução de água e energia (sem uso)")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8.750,00</t>
        </is>
      </c>
      <c r="F89" s="4" t="inlineStr">
        <is>
          <t>7000.00</t>
        </is>
      </c>
    </row>
    <row collapsed="false" customFormat="false" customHeight="false" hidden="false" ht="12.1" outlineLevel="0" r="90">
      <c r="A90" s="5" t="s">
        <f>=HYPERLINK("https://www.rossileiloes.com.br/lote/detalhe/137906", "103")</f>
      </c>
      <c r="B90" s="4" t="s">
        <f>=HYPERLINK("https://www.rossileiloes.com.br/lote/detalhe/137906", " Aprox. 50 un. chuveiros ecológicos para redução de água e energia (sem uso)")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17.500,00</t>
        </is>
      </c>
      <c r="F90" s="4" t="inlineStr">
        <is>
          <t>15000.00</t>
        </is>
      </c>
    </row>
    <row collapsed="false" customFormat="false" customHeight="false" hidden="false" ht="12.1" outlineLevel="0" r="91">
      <c r="A91" s="5" t="s">
        <f>=HYPERLINK("https://www.rossileiloes.com.br/lote/detalhe/137896", "104")</f>
      </c>
      <c r="B91" s="4" t="s">
        <f>=HYPERLINK("https://www.rossileiloes.com.br/lote/detalhe/137896", " Aprox. 50 un. chuveiros ecológicos para redução de água e energia (sem uso)")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17.500,00</t>
        </is>
      </c>
      <c r="F91" s="4" t="inlineStr">
        <is>
          <t>15000.00</t>
        </is>
      </c>
    </row>
    <row collapsed="false" customFormat="false" customHeight="false" hidden="false" ht="12.1" outlineLevel="0" r="92">
      <c r="A92" s="5" t="s">
        <f>=HYPERLINK("https://www.rossileiloes.com.br/lote/detalhe/137900", "105")</f>
      </c>
      <c r="B92" s="4" t="s">
        <f>=HYPERLINK("https://www.rossileiloes.com.br/lote/detalhe/137900", " Aprox. 20 un. de torneiras ecológicas para redução de água e energia (sem uso)")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6.000,00</t>
        </is>
      </c>
      <c r="F92" s="4" t="inlineStr">
        <is>
          <t>4750.00</t>
        </is>
      </c>
    </row>
    <row collapsed="false" customFormat="false" customHeight="false" hidden="false" ht="12.1" outlineLevel="0" r="93">
      <c r="A93" s="5" t="s">
        <f>=HYPERLINK("https://www.rossileiloes.com.br/lote/detalhe/137901", "106")</f>
      </c>
      <c r="B93" s="4" t="s">
        <f>=HYPERLINK("https://www.rossileiloes.com.br/lote/detalhe/137901", " Aprox. 20 un. de torneiras ecológicas para redução de água e energia (sem uso)")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6.000,00</t>
        </is>
      </c>
      <c r="F93" s="4" t="inlineStr">
        <is>
          <t>4750.00</t>
        </is>
      </c>
    </row>
    <row collapsed="false" customFormat="false" customHeight="false" hidden="false" ht="12.1" outlineLevel="0" r="94">
      <c r="A94" s="5" t="s">
        <f>=HYPERLINK("https://www.rossileiloes.com.br/lote/detalhe/137905", "107")</f>
      </c>
      <c r="B94" s="4" t="s">
        <f>=HYPERLINK("https://www.rossileiloes.com.br/lote/detalhe/137905", " Aprox. 20 un. de torneiras ecológicas para redução de água e energia (sem uso)")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6.000,00</t>
        </is>
      </c>
      <c r="F94" s="4" t="inlineStr">
        <is>
          <t>4750.00</t>
        </is>
      </c>
    </row>
    <row collapsed="false" customFormat="false" customHeight="false" hidden="false" ht="12.1" outlineLevel="0" r="95">
      <c r="A95" s="5" t="s">
        <f>=HYPERLINK("https://www.rossileiloes.com.br/lote/detalhe/137893", "108")</f>
      </c>
      <c r="B95" s="4" t="s">
        <f>=HYPERLINK("https://www.rossileiloes.com.br/lote/detalhe/137893", " Aprox. 20 un. de torneiras ecológicas para redução de água e energia (sem uso)")</f>
      </c>
      <c r="C95" s="4" t="inlineStr">
        <is>
          <t>Não vendido</t>
        </is>
      </c>
      <c r="D95" s="4" t="inlineStr">
        <is>
          <t>0</t>
        </is>
      </c>
      <c r="E95" s="5" t="inlineStr">
        <is>
          <t>6.000,00</t>
        </is>
      </c>
      <c r="F95" s="4" t="inlineStr">
        <is>
          <t>4750.00</t>
        </is>
      </c>
    </row>
    <row collapsed="false" customFormat="false" customHeight="false" hidden="false" ht="12.1" outlineLevel="0" r="96">
      <c r="A96" s="5" t="s">
        <f>=HYPERLINK("https://www.rossileiloes.com.br/lote/detalhe/137909", "112")</f>
      </c>
      <c r="B96" s="4" t="s">
        <f>=HYPERLINK("https://www.rossileiloes.com.br/lote/detalhe/137909", "Climatizador evaporativo - Colméia  ( de janela) 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720,00</t>
        </is>
      </c>
      <c r="F96" s="4" t="inlineStr">
        <is>
          <t>50.00</t>
        </is>
      </c>
    </row>
    <row collapsed="false" customFormat="false" customHeight="false" hidden="false" ht="12.1" outlineLevel="0" r="97">
      <c r="A97" s="5" t="s">
        <f>=HYPERLINK("https://www.rossileiloes.com.br/lote/detalhe/137918", "113")</f>
      </c>
      <c r="B97" s="4" t="s">
        <f>=HYPERLINK("https://www.rossileiloes.com.br/lote/detalhe/137918", " Climatizador evaporativo - Colméia  ( de janela)")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720,00</t>
        </is>
      </c>
      <c r="F97" s="4" t="inlineStr">
        <is>
          <t>50.00</t>
        </is>
      </c>
    </row>
    <row collapsed="false" customFormat="false" customHeight="false" hidden="false" ht="12.1" outlineLevel="0" r="98">
      <c r="A98" s="5" t="s">
        <f>=HYPERLINK("https://www.rossileiloes.com.br/lote/detalhe/137912", "114")</f>
      </c>
      <c r="B98" s="4" t="s">
        <f>=HYPERLINK("https://www.rossileiloes.com.br/lote/detalhe/137912", " Climatizador evaporativo - Colméia  ( de janela)")</f>
      </c>
      <c r="C98" s="4" t="inlineStr">
        <is>
          <t>Não vendido</t>
        </is>
      </c>
      <c r="D98" s="4" t="inlineStr">
        <is>
          <t>0</t>
        </is>
      </c>
      <c r="E98" s="5" t="inlineStr">
        <is>
          <t>720,00</t>
        </is>
      </c>
      <c r="F98" s="4" t="inlineStr">
        <is>
          <t>50.00</t>
        </is>
      </c>
    </row>
    <row collapsed="false" customFormat="false" customHeight="false" hidden="false" ht="12.1" outlineLevel="0" r="99">
      <c r="A99" s="5" t="s">
        <f>=HYPERLINK("https://www.rossileiloes.com.br/lote/detalhe/137910", "115")</f>
      </c>
      <c r="B99" s="4" t="s">
        <f>=HYPERLINK("https://www.rossileiloes.com.br/lote/detalhe/137910", " Climatizador evaporativo - Colméia  ( de janela)")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720,00</t>
        </is>
      </c>
      <c r="F99" s="4" t="inlineStr">
        <is>
          <t>50.00</t>
        </is>
      </c>
    </row>
    <row collapsed="false" customFormat="false" customHeight="false" hidden="false" ht="12.1" outlineLevel="0" r="100">
      <c r="A100" s="5" t="s">
        <f>=HYPERLINK("https://www.rossileiloes.com.br/lote/detalhe/137921", "116")</f>
      </c>
      <c r="B100" s="4" t="s">
        <f>=HYPERLINK("https://www.rossileiloes.com.br/lote/detalhe/137921", " Climatizador evaporativo - Colméia  ( de janela)")</f>
      </c>
      <c r="C100" s="4" t="inlineStr">
        <is>
          <t>Não vendido</t>
        </is>
      </c>
      <c r="D100" s="4" t="inlineStr">
        <is>
          <t>0</t>
        </is>
      </c>
      <c r="E100" s="5" t="inlineStr">
        <is>
          <t>720,00</t>
        </is>
      </c>
      <c r="F100" s="4" t="inlineStr">
        <is>
          <t>50.00</t>
        </is>
      </c>
    </row>
    <row collapsed="false" customFormat="false" customHeight="false" hidden="false" ht="12.1" outlineLevel="0" r="101">
      <c r="A101" s="5" t="s">
        <f>=HYPERLINK("https://www.rossileiloes.com.br/lote/detalhe/137922", "117")</f>
      </c>
      <c r="B101" s="4" t="s">
        <f>=HYPERLINK("https://www.rossileiloes.com.br/lote/detalhe/137922", " Climatizador evaporativo - Colméia  ( de janela)")</f>
      </c>
      <c r="C101" s="4" t="inlineStr">
        <is>
          <t>Não vendido</t>
        </is>
      </c>
      <c r="D101" s="4" t="inlineStr">
        <is>
          <t>0</t>
        </is>
      </c>
      <c r="E101" s="5" t="inlineStr">
        <is>
          <t>720,00</t>
        </is>
      </c>
      <c r="F101" s="4" t="inlineStr">
        <is>
          <t>50.00</t>
        </is>
      </c>
    </row>
    <row collapsed="false" customFormat="false" customHeight="false" hidden="false" ht="12.1" outlineLevel="0" r="102">
      <c r="A102" s="5" t="s">
        <f>=HYPERLINK("https://www.rossileiloes.com.br/lote/detalhe/137916", "118")</f>
      </c>
      <c r="B102" s="4" t="s">
        <f>=HYPERLINK("https://www.rossileiloes.com.br/lote/detalhe/137916", " Climatizador evaporativo - Colméia  ( de janela)")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720,00</t>
        </is>
      </c>
      <c r="F102" s="4" t="inlineStr">
        <is>
          <t>50.00</t>
        </is>
      </c>
    </row>
    <row collapsed="false" customFormat="false" customHeight="false" hidden="false" ht="12.1" outlineLevel="0" r="103">
      <c r="A103" s="5" t="s">
        <f>=HYPERLINK("https://www.rossileiloes.com.br/lote/detalhe/137915", "119")</f>
      </c>
      <c r="B103" s="4" t="s">
        <f>=HYPERLINK("https://www.rossileiloes.com.br/lote/detalhe/137915", " Climatizador evaporativo - Colméia  ( de janela)")</f>
      </c>
      <c r="C103" s="4" t="inlineStr">
        <is>
          <t>Não vendido</t>
        </is>
      </c>
      <c r="D103" s="4" t="inlineStr">
        <is>
          <t>0</t>
        </is>
      </c>
      <c r="E103" s="5" t="inlineStr">
        <is>
          <t>720,00</t>
        </is>
      </c>
      <c r="F103" s="4" t="inlineStr">
        <is>
          <t>50.00</t>
        </is>
      </c>
    </row>
    <row collapsed="false" customFormat="false" customHeight="false" hidden="false" ht="12.1" outlineLevel="0" r="104">
      <c r="A104" s="5" t="s">
        <f>=HYPERLINK("https://www.rossileiloes.com.br/lote/detalhe/137911", "120")</f>
      </c>
      <c r="B104" s="4" t="s">
        <f>=HYPERLINK("https://www.rossileiloes.com.br/lote/detalhe/137911", " Climatizador evaporativo - Colméia  ( de janela)")</f>
      </c>
      <c r="C104" s="4" t="inlineStr">
        <is>
          <t>Não vendido</t>
        </is>
      </c>
      <c r="D104" s="4" t="inlineStr">
        <is>
          <t>0</t>
        </is>
      </c>
      <c r="E104" s="5" t="inlineStr">
        <is>
          <t>720,00</t>
        </is>
      </c>
      <c r="F104" s="4" t="inlineStr">
        <is>
          <t>50.00</t>
        </is>
      </c>
    </row>
    <row collapsed="false" customFormat="false" customHeight="false" hidden="false" ht="12.1" outlineLevel="0" r="105">
      <c r="A105" s="5" t="s">
        <f>=HYPERLINK("https://www.rossileiloes.com.br/lote/detalhe/137919", "121")</f>
      </c>
      <c r="B105" s="4" t="s">
        <f>=HYPERLINK("https://www.rossileiloes.com.br/lote/detalhe/137919", " Climatizador evaporativo - Colméia  ( de janela)")</f>
      </c>
      <c r="C105" s="4" t="inlineStr">
        <is>
          <t>Não vendido</t>
        </is>
      </c>
      <c r="D105" s="4" t="inlineStr">
        <is>
          <t>0</t>
        </is>
      </c>
      <c r="E105" s="5" t="inlineStr">
        <is>
          <t>720,00</t>
        </is>
      </c>
      <c r="F105" s="4" t="inlineStr">
        <is>
          <t>50.00</t>
        </is>
      </c>
    </row>
    <row collapsed="false" customFormat="false" customHeight="false" hidden="false" ht="12.1" outlineLevel="0" r="106">
      <c r="A106" s="5" t="s">
        <f>=HYPERLINK("https://www.rossileiloes.com.br/lote/detalhe/137920", "122")</f>
      </c>
      <c r="B106" s="4" t="s">
        <f>=HYPERLINK("https://www.rossileiloes.com.br/lote/detalhe/137920", " Climatizador evaporativo - Colméia  ( de janela)")</f>
      </c>
      <c r="C106" s="4" t="inlineStr">
        <is>
          <t>Não vendido</t>
        </is>
      </c>
      <c r="D106" s="4" t="inlineStr">
        <is>
          <t>0</t>
        </is>
      </c>
      <c r="E106" s="5" t="inlineStr">
        <is>
          <t>720,00</t>
        </is>
      </c>
      <c r="F106" s="4" t="inlineStr">
        <is>
          <t>50.00</t>
        </is>
      </c>
    </row>
    <row collapsed="false" customFormat="false" customHeight="false" hidden="false" ht="12.1" outlineLevel="0" r="107">
      <c r="A107" s="5" t="s">
        <f>=HYPERLINK("https://www.rossileiloes.com.br/lote/detalhe/137917", "123")</f>
      </c>
      <c r="B107" s="4" t="s">
        <f>=HYPERLINK("https://www.rossileiloes.com.br/lote/detalhe/137917", " Climatizador evaporativo - Colméia  ( de janela)")</f>
      </c>
      <c r="C107" s="4" t="inlineStr">
        <is>
          <t>Não vendido</t>
        </is>
      </c>
      <c r="D107" s="4" t="inlineStr">
        <is>
          <t>0</t>
        </is>
      </c>
      <c r="E107" s="5" t="inlineStr">
        <is>
          <t>720,00</t>
        </is>
      </c>
      <c r="F107" s="4" t="inlineStr">
        <is>
          <t>50.00</t>
        </is>
      </c>
    </row>
    <row collapsed="false" customFormat="false" customHeight="false" hidden="false" ht="12.1" outlineLevel="0" r="108">
      <c r="A108" s="5" t="s">
        <f>=HYPERLINK("https://www.rossileiloes.com.br/lote/detalhe/137923", "124")</f>
      </c>
      <c r="B108" s="4" t="s">
        <f>=HYPERLINK("https://www.rossileiloes.com.br/lote/detalhe/137923", " Climatizador evaporativo - Colméia  ( de janela)")</f>
      </c>
      <c r="C108" s="4" t="inlineStr">
        <is>
          <t>Não vendido</t>
        </is>
      </c>
      <c r="D108" s="4" t="inlineStr">
        <is>
          <t>0</t>
        </is>
      </c>
      <c r="E108" s="5" t="inlineStr">
        <is>
          <t>720,00</t>
        </is>
      </c>
      <c r="F108" s="4" t="inlineStr">
        <is>
          <t>50.00</t>
        </is>
      </c>
    </row>
    <row collapsed="false" customFormat="false" customHeight="false" hidden="false" ht="12.1" outlineLevel="0" r="109">
      <c r="A109" s="5" t="s">
        <f>=HYPERLINK("https://www.rossileiloes.com.br/lote/detalhe/137914", "125")</f>
      </c>
      <c r="B109" s="4" t="s">
        <f>=HYPERLINK("https://www.rossileiloes.com.br/lote/detalhe/137914", " Climatizador evaporativo - Colméia  ( de janela)")</f>
      </c>
      <c r="C109" s="4" t="inlineStr">
        <is>
          <t>Não vendido</t>
        </is>
      </c>
      <c r="D109" s="4" t="inlineStr">
        <is>
          <t>0</t>
        </is>
      </c>
      <c r="E109" s="5" t="inlineStr">
        <is>
          <t>720,00</t>
        </is>
      </c>
      <c r="F109" s="4" t="inlineStr">
        <is>
          <t>50.00</t>
        </is>
      </c>
    </row>
    <row collapsed="false" customFormat="false" customHeight="false" hidden="false" ht="12.1" outlineLevel="0" r="110">
      <c r="A110" s="5" t="s">
        <f>=HYPERLINK("https://www.rossileiloes.com.br/lote/detalhe/137913", "126")</f>
      </c>
      <c r="B110" s="4" t="s">
        <f>=HYPERLINK("https://www.rossileiloes.com.br/lote/detalhe/137913", " Climatizador evaporativo - Colméia  ( de janela)")</f>
      </c>
      <c r="C110" s="4" t="inlineStr">
        <is>
          <t>Não vendido</t>
        </is>
      </c>
      <c r="D110" s="4" t="inlineStr">
        <is>
          <t>0</t>
        </is>
      </c>
      <c r="E110" s="5" t="inlineStr">
        <is>
          <t>720,00</t>
        </is>
      </c>
      <c r="F110" s="4" t="inlineStr">
        <is>
          <t>50.00</t>
        </is>
      </c>
    </row>
    <row collapsed="false" customFormat="false" customHeight="false" hidden="false" ht="12.1" outlineLevel="0" r="111">
      <c r="A111" s="5" t="s">
        <f>=HYPERLINK("https://www.rossileiloes.com.br/lote/detalhe/137924", "127")</f>
      </c>
      <c r="B111" s="4" t="s">
        <f>=HYPERLINK("https://www.rossileiloes.com.br/lote/detalhe/137924", "aprox. 1.800 kg de Gabinetes em polietileno PE cor cinza")</f>
      </c>
      <c r="C111" s="4" t="inlineStr">
        <is>
          <t>Não vendido</t>
        </is>
      </c>
      <c r="D111" s="4" t="inlineStr">
        <is>
          <t>0</t>
        </is>
      </c>
      <c r="E111" s="5" t="inlineStr">
        <is>
          <t>2,90</t>
        </is>
      </c>
      <c r="F111" s="4" t="inlineStr">
        <is>
          <t>0.10</t>
        </is>
      </c>
    </row>
    <row collapsed="false" customFormat="false" customHeight="false" hidden="false" ht="12.1" outlineLevel="0" r="112">
      <c r="A112" s="5" t="s">
        <f>=HYPERLINK("https://www.rossileiloes.com.br/lote/detalhe/137925", "129")</f>
      </c>
      <c r="B112" s="4" t="s">
        <f>=HYPERLINK("https://www.rossileiloes.com.br/lote/detalhe/137925", "Motor de barco (no estado)")</f>
      </c>
      <c r="C112" s="4" t="inlineStr">
        <is>
          <t>Não vendido</t>
        </is>
      </c>
      <c r="D112" s="4" t="inlineStr">
        <is>
          <t>0</t>
        </is>
      </c>
      <c r="E112" s="5" t="inlineStr">
        <is>
          <t>40.000,00</t>
        </is>
      </c>
      <c r="F112" s="4" t="inlineStr">
        <is>
          <t>250.00</t>
        </is>
      </c>
    </row>
    <row collapsed="false" customFormat="false" customHeight="false" hidden="false" ht="12.1" outlineLevel="0" r="113">
      <c r="A113" s="5" t="s">
        <f>=HYPERLINK("https://www.rossileiloes.com.br/lote/detalhe/137941", "129")</f>
      </c>
      <c r="B113" s="4" t="s">
        <f>=HYPERLINK("https://www.rossileiloes.com.br/lote/detalhe/137941", " 50 unidades fechaduras para porta de aço ( sem uso) com chave")</f>
      </c>
      <c r="C113" s="4" t="inlineStr">
        <is>
          <t>Não vendido</t>
        </is>
      </c>
      <c r="D113" s="4" t="inlineStr">
        <is>
          <t>0</t>
        </is>
      </c>
      <c r="E113" s="5" t="inlineStr">
        <is>
          <t>2.250,00</t>
        </is>
      </c>
      <c r="F113" s="4" t="inlineStr">
        <is>
          <t>100.00</t>
        </is>
      </c>
    </row>
    <row collapsed="false" customFormat="false" customHeight="false" hidden="false" ht="12.1" outlineLevel="0" r="114">
      <c r="A114" s="5" t="s">
        <f>=HYPERLINK("https://www.rossileiloes.com.br/lote/detalhe/137938", "130")</f>
      </c>
      <c r="B114" s="4" t="s">
        <f>=HYPERLINK("https://www.rossileiloes.com.br/lote/detalhe/137938", " 50 unidades fechaduras para porta de aço ( sem uso) com chave")</f>
      </c>
      <c r="C114" s="4" t="inlineStr">
        <is>
          <t>Não vendido</t>
        </is>
      </c>
      <c r="D114" s="4" t="inlineStr">
        <is>
          <t>0</t>
        </is>
      </c>
      <c r="E114" s="5" t="inlineStr">
        <is>
          <t>2.250,00</t>
        </is>
      </c>
      <c r="F114" s="4" t="inlineStr">
        <is>
          <t>100.00</t>
        </is>
      </c>
    </row>
    <row collapsed="false" customFormat="false" customHeight="false" hidden="false" ht="12.1" outlineLevel="0" r="115">
      <c r="A115" s="5" t="s">
        <f>=HYPERLINK("https://www.rossileiloes.com.br/lote/detalhe/137943", "131")</f>
      </c>
      <c r="B115" s="4" t="s">
        <f>=HYPERLINK("https://www.rossileiloes.com.br/lote/detalhe/137943", " 50 unidades fechaduras para porta de aço ( sem uso) com chave")</f>
      </c>
      <c r="C115" s="4" t="inlineStr">
        <is>
          <t>Não vendido</t>
        </is>
      </c>
      <c r="D115" s="4" t="inlineStr">
        <is>
          <t>0</t>
        </is>
      </c>
      <c r="E115" s="5" t="inlineStr">
        <is>
          <t>2.250,00</t>
        </is>
      </c>
      <c r="F115" s="4" t="inlineStr">
        <is>
          <t>100.00</t>
        </is>
      </c>
    </row>
    <row collapsed="false" customFormat="false" customHeight="false" hidden="false" ht="12.1" outlineLevel="0" r="116">
      <c r="A116" s="5" t="s">
        <f>=HYPERLINK("https://www.rossileiloes.com.br/lote/detalhe/137944", "132")</f>
      </c>
      <c r="B116" s="4" t="s">
        <f>=HYPERLINK("https://www.rossileiloes.com.br/lote/detalhe/137944", " 50 unidades fechaduras para porta de aço ( sem uso) com chave")</f>
      </c>
      <c r="C116" s="4" t="inlineStr">
        <is>
          <t>Não vendido</t>
        </is>
      </c>
      <c r="D116" s="4" t="inlineStr">
        <is>
          <t>0</t>
        </is>
      </c>
      <c r="E116" s="5" t="inlineStr">
        <is>
          <t>2.250,00</t>
        </is>
      </c>
      <c r="F116" s="4" t="inlineStr">
        <is>
          <t>100.00</t>
        </is>
      </c>
    </row>
    <row collapsed="false" customFormat="false" customHeight="false" hidden="false" ht="12.1" outlineLevel="0" r="117">
      <c r="A117" s="5" t="s">
        <f>=HYPERLINK("https://www.rossileiloes.com.br/lote/detalhe/137945", "133")</f>
      </c>
      <c r="B117" s="4" t="s">
        <f>=HYPERLINK("https://www.rossileiloes.com.br/lote/detalhe/137945", " 50 unidades fechaduras para porta de aço ( sem uso) com chave")</f>
      </c>
      <c r="C117" s="4" t="inlineStr">
        <is>
          <t>Não vendido</t>
        </is>
      </c>
      <c r="D117" s="4" t="inlineStr">
        <is>
          <t>0</t>
        </is>
      </c>
      <c r="E117" s="5" t="inlineStr">
        <is>
          <t>2.250,00</t>
        </is>
      </c>
      <c r="F117" s="4" t="inlineStr">
        <is>
          <t>100.00</t>
        </is>
      </c>
    </row>
    <row collapsed="false" customFormat="false" customHeight="false" hidden="false" ht="12.1" outlineLevel="0" r="118">
      <c r="A118" s="5" t="s">
        <f>=HYPERLINK("https://www.rossileiloes.com.br/lote/detalhe/137940", "134")</f>
      </c>
      <c r="B118" s="4" t="s">
        <f>=HYPERLINK("https://www.rossileiloes.com.br/lote/detalhe/137940", " 50 unidades fechaduras para porta de aço ( sem uso) com chave")</f>
      </c>
      <c r="C118" s="4" t="inlineStr">
        <is>
          <t>Não vendido</t>
        </is>
      </c>
      <c r="D118" s="4" t="inlineStr">
        <is>
          <t>0</t>
        </is>
      </c>
      <c r="E118" s="5" t="inlineStr">
        <is>
          <t>2.250,00</t>
        </is>
      </c>
      <c r="F118" s="4" t="inlineStr">
        <is>
          <t>100.00</t>
        </is>
      </c>
    </row>
    <row collapsed="false" customFormat="false" customHeight="false" hidden="false" ht="12.1" outlineLevel="0" r="119">
      <c r="A119" s="5" t="s">
        <f>=HYPERLINK("https://www.rossileiloes.com.br/lote/detalhe/137939", "135")</f>
      </c>
      <c r="B119" s="4" t="s">
        <f>=HYPERLINK("https://www.rossileiloes.com.br/lote/detalhe/137939", " 50 unidades fechaduras para porta de aço ( sem uso) com chave")</f>
      </c>
      <c r="C119" s="4" t="inlineStr">
        <is>
          <t>Não vendido</t>
        </is>
      </c>
      <c r="D119" s="4" t="inlineStr">
        <is>
          <t>0</t>
        </is>
      </c>
      <c r="E119" s="5" t="inlineStr">
        <is>
          <t>2.250,00</t>
        </is>
      </c>
      <c r="F119" s="4" t="inlineStr">
        <is>
          <t>100.00</t>
        </is>
      </c>
    </row>
    <row collapsed="false" customFormat="false" customHeight="false" hidden="false" ht="12.1" outlineLevel="0" r="120">
      <c r="A120" s="5" t="s">
        <f>=HYPERLINK("https://www.rossileiloes.com.br/lote/detalhe/137942", "136")</f>
      </c>
      <c r="B120" s="4" t="s">
        <f>=HYPERLINK("https://www.rossileiloes.com.br/lote/detalhe/137942", " 50 unidades fechaduras para porta de aço ( sem uso) com chave")</f>
      </c>
      <c r="C120" s="4" t="inlineStr">
        <is>
          <t>Não vendido</t>
        </is>
      </c>
      <c r="D120" s="4" t="inlineStr">
        <is>
          <t>0</t>
        </is>
      </c>
      <c r="E120" s="5" t="inlineStr">
        <is>
          <t>2.250,00</t>
        </is>
      </c>
      <c r="F120" s="4" t="inlineStr">
        <is>
          <t>100.00</t>
        </is>
      </c>
    </row>
    <row collapsed="false" customFormat="false" customHeight="false" hidden="false" ht="12.1" outlineLevel="0" r="121">
      <c r="A121" s="5" t="s">
        <f>=HYPERLINK("https://www.rossileiloes.com.br/lote/detalhe/137953", "174")</f>
      </c>
      <c r="B121" s="4" t="s">
        <f>=HYPERLINK("https://www.rossileiloes.com.br/lote/detalhe/137953", " 01 Máquina de Solda")</f>
      </c>
      <c r="C121" s="4" t="inlineStr">
        <is>
          <t>Não vendido</t>
        </is>
      </c>
      <c r="D121" s="4" t="inlineStr">
        <is>
          <t>0</t>
        </is>
      </c>
      <c r="E121" s="5" t="inlineStr">
        <is>
          <t>1.200,00</t>
        </is>
      </c>
      <c r="F121" s="4" t="inlineStr">
        <is>
          <t>250.00</t>
        </is>
      </c>
    </row>
    <row collapsed="false" customFormat="false" customHeight="false" hidden="false" ht="12.1" outlineLevel="0" r="122">
      <c r="A122" s="5" t="s">
        <f>=HYPERLINK("https://www.rossileiloes.com.br/lote/detalhe/137958", "175")</f>
      </c>
      <c r="B122" s="4" t="s">
        <f>=HYPERLINK("https://www.rossileiloes.com.br/lote/detalhe/137958", " 01 Máquina de Solda")</f>
      </c>
      <c r="C122" s="4" t="inlineStr">
        <is>
          <t>Não vendido</t>
        </is>
      </c>
      <c r="D122" s="4" t="inlineStr">
        <is>
          <t>0</t>
        </is>
      </c>
      <c r="E122" s="5" t="inlineStr">
        <is>
          <t>1.200,00</t>
        </is>
      </c>
      <c r="F122" s="4" t="inlineStr">
        <is>
          <t>250.00</t>
        </is>
      </c>
    </row>
    <row collapsed="false" customFormat="false" customHeight="false" hidden="false" ht="12.1" outlineLevel="0" r="123">
      <c r="A123" s="5" t="s">
        <f>=HYPERLINK("https://www.rossileiloes.com.br/lote/detalhe/137950", "176")</f>
      </c>
      <c r="B123" s="4" t="s">
        <f>=HYPERLINK("https://www.rossileiloes.com.br/lote/detalhe/137950", " 01 Máquina de Solda")</f>
      </c>
      <c r="C123" s="4" t="inlineStr">
        <is>
          <t>Não vendido</t>
        </is>
      </c>
      <c r="D123" s="4" t="inlineStr">
        <is>
          <t>0</t>
        </is>
      </c>
      <c r="E123" s="5" t="inlineStr">
        <is>
          <t>1.200,00</t>
        </is>
      </c>
      <c r="F123" s="4" t="inlineStr">
        <is>
          <t>250.00</t>
        </is>
      </c>
    </row>
    <row collapsed="false" customFormat="false" customHeight="false" hidden="false" ht="12.1" outlineLevel="0" r="124">
      <c r="A124" s="5" t="s">
        <f>=HYPERLINK("https://www.rossileiloes.com.br/lote/detalhe/137954", "177")</f>
      </c>
      <c r="B124" s="4" t="s">
        <f>=HYPERLINK("https://www.rossileiloes.com.br/lote/detalhe/137954", " 01 Máquina de Solda")</f>
      </c>
      <c r="C124" s="4" t="inlineStr">
        <is>
          <t>Não vendido</t>
        </is>
      </c>
      <c r="D124" s="4" t="inlineStr">
        <is>
          <t>0</t>
        </is>
      </c>
      <c r="E124" s="5" t="inlineStr">
        <is>
          <t>1.200,00</t>
        </is>
      </c>
      <c r="F124" s="4" t="inlineStr">
        <is>
          <t>250.00</t>
        </is>
      </c>
    </row>
    <row collapsed="false" customFormat="false" customHeight="false" hidden="false" ht="12.1" outlineLevel="0" r="125">
      <c r="A125" s="5" t="s">
        <f>=HYPERLINK("https://www.rossileiloes.com.br/lote/detalhe/137948", "179")</f>
      </c>
      <c r="B125" s="4" t="s">
        <f>=HYPERLINK("https://www.rossileiloes.com.br/lote/detalhe/137948", " 01 Máquina de Solda")</f>
      </c>
      <c r="C125" s="4" t="inlineStr">
        <is>
          <t>Não vendido</t>
        </is>
      </c>
      <c r="D125" s="4" t="inlineStr">
        <is>
          <t>0</t>
        </is>
      </c>
      <c r="E125" s="5" t="inlineStr">
        <is>
          <t>1.200,00</t>
        </is>
      </c>
      <c r="F125" s="4" t="inlineStr">
        <is>
          <t>250.00</t>
        </is>
      </c>
    </row>
    <row collapsed="false" customFormat="false" customHeight="false" hidden="false" ht="12.1" outlineLevel="0" r="126">
      <c r="A126" s="5" t="s">
        <f>=HYPERLINK("https://www.rossileiloes.com.br/lote/detalhe/137947", "180")</f>
      </c>
      <c r="B126" s="4" t="s">
        <f>=HYPERLINK("https://www.rossileiloes.com.br/lote/detalhe/137947", " 01 Máquina de Solda")</f>
      </c>
      <c r="C126" s="4" t="inlineStr">
        <is>
          <t>Não vendido</t>
        </is>
      </c>
      <c r="D126" s="4" t="inlineStr">
        <is>
          <t>0</t>
        </is>
      </c>
      <c r="E126" s="5" t="inlineStr">
        <is>
          <t>1.200,00</t>
        </is>
      </c>
      <c r="F126" s="4" t="inlineStr">
        <is>
          <t>250.00</t>
        </is>
      </c>
    </row>
    <row collapsed="false" customFormat="false" customHeight="false" hidden="false" ht="12.1" outlineLevel="0" r="127">
      <c r="A127" s="5" t="s">
        <f>=HYPERLINK("https://www.rossileiloes.com.br/lote/detalhe/137955", "181")</f>
      </c>
      <c r="B127" s="4" t="s">
        <f>=HYPERLINK("https://www.rossileiloes.com.br/lote/detalhe/137955", " 01 Máquina de Solda")</f>
      </c>
      <c r="C127" s="4" t="inlineStr">
        <is>
          <t>Não vendido</t>
        </is>
      </c>
      <c r="D127" s="4" t="inlineStr">
        <is>
          <t>0</t>
        </is>
      </c>
      <c r="E127" s="5" t="inlineStr">
        <is>
          <t>1.200,00</t>
        </is>
      </c>
      <c r="F127" s="4" t="inlineStr">
        <is>
          <t>250.00</t>
        </is>
      </c>
    </row>
    <row collapsed="false" customFormat="false" customHeight="false" hidden="false" ht="12.1" outlineLevel="0" r="128">
      <c r="A128" s="5" t="s">
        <f>=HYPERLINK("https://www.rossileiloes.com.br/lote/detalhe/137952", "182")</f>
      </c>
      <c r="B128" s="4" t="s">
        <f>=HYPERLINK("https://www.rossileiloes.com.br/lote/detalhe/137952", " 01 Máquina de Solda")</f>
      </c>
      <c r="C128" s="4" t="inlineStr">
        <is>
          <t>Não vendido</t>
        </is>
      </c>
      <c r="D128" s="4" t="inlineStr">
        <is>
          <t>0</t>
        </is>
      </c>
      <c r="E128" s="5" t="inlineStr">
        <is>
          <t>1.200,00</t>
        </is>
      </c>
      <c r="F128" s="4" t="inlineStr">
        <is>
          <t>250.00</t>
        </is>
      </c>
    </row>
    <row collapsed="false" customFormat="false" customHeight="false" hidden="false" ht="12.1" outlineLevel="0" r="129">
      <c r="A129" s="5" t="s">
        <f>=HYPERLINK("https://www.rossileiloes.com.br/lote/detalhe/137956", "183")</f>
      </c>
      <c r="B129" s="4" t="s">
        <f>=HYPERLINK("https://www.rossileiloes.com.br/lote/detalhe/137956", " 01 Máquina de Solda")</f>
      </c>
      <c r="C129" s="4" t="inlineStr">
        <is>
          <t>Não vendido</t>
        </is>
      </c>
      <c r="D129" s="4" t="inlineStr">
        <is>
          <t>0</t>
        </is>
      </c>
      <c r="E129" s="5" t="inlineStr">
        <is>
          <t>1.200,00</t>
        </is>
      </c>
      <c r="F129" s="4" t="inlineStr">
        <is>
          <t>250.00</t>
        </is>
      </c>
    </row>
    <row collapsed="false" customFormat="false" customHeight="false" hidden="false" ht="12.1" outlineLevel="0" r="130">
      <c r="A130" s="5" t="s">
        <f>=HYPERLINK("https://www.rossileiloes.com.br/lote/detalhe/137951", "184")</f>
      </c>
      <c r="B130" s="4" t="s">
        <f>=HYPERLINK("https://www.rossileiloes.com.br/lote/detalhe/137951", " 01 Máquina de Solda")</f>
      </c>
      <c r="C130" s="4" t="inlineStr">
        <is>
          <t>Não vendido</t>
        </is>
      </c>
      <c r="D130" s="4" t="inlineStr">
        <is>
          <t>0</t>
        </is>
      </c>
      <c r="E130" s="5" t="inlineStr">
        <is>
          <t>1.200,00</t>
        </is>
      </c>
      <c r="F130" s="4" t="inlineStr">
        <is>
          <t>250.00</t>
        </is>
      </c>
    </row>
    <row collapsed="false" customFormat="false" customHeight="false" hidden="false" ht="12.1" outlineLevel="0" r="131">
      <c r="A131" s="5" t="s">
        <f>=HYPERLINK("https://www.rossileiloes.com.br/lote/detalhe/137957", "185")</f>
      </c>
      <c r="B131" s="4" t="s">
        <f>=HYPERLINK("https://www.rossileiloes.com.br/lote/detalhe/137957", " 01 Máquina de Solda")</f>
      </c>
      <c r="C131" s="4" t="inlineStr">
        <is>
          <t>Não vendido</t>
        </is>
      </c>
      <c r="D131" s="4" t="inlineStr">
        <is>
          <t>0</t>
        </is>
      </c>
      <c r="E131" s="5" t="inlineStr">
        <is>
          <t>1.200,00</t>
        </is>
      </c>
      <c r="F131" s="4" t="inlineStr">
        <is>
          <t>250.00</t>
        </is>
      </c>
    </row>
    <row collapsed="false" customFormat="false" customHeight="false" hidden="false" ht="12.1" outlineLevel="0" r="132">
      <c r="A132" s="5" t="s">
        <f>=HYPERLINK("https://www.rossileiloes.com.br/lote/detalhe/137970", "200")</f>
      </c>
      <c r="B132" s="4" t="s">
        <f>=HYPERLINK("https://www.rossileiloes.com.br/lote/detalhe/137970", "1 Bicicleta elétrica ( falta módulo)")</f>
      </c>
      <c r="C132" s="4" t="inlineStr">
        <is>
          <t>Não vendido</t>
        </is>
      </c>
      <c r="D132" s="4" t="inlineStr">
        <is>
          <t>0</t>
        </is>
      </c>
      <c r="E132" s="5" t="inlineStr">
        <is>
          <t>2.000,00</t>
        </is>
      </c>
      <c r="F132" s="4" t="inlineStr">
        <is>
          <t>200.00</t>
        </is>
      </c>
    </row>
    <row collapsed="false" customFormat="false" customHeight="false" hidden="false" ht="12.1" outlineLevel="0" r="133">
      <c r="A133" s="5" t="s">
        <f>=HYPERLINK("https://www.rossileiloes.com.br/lote/detalhe/137824", "201")</f>
      </c>
      <c r="B133" s="4" t="s">
        <f>=HYPERLINK("https://www.rossileiloes.com.br/lote/detalhe/137824", " aprox.  50 Fresas novas/ usadas")</f>
      </c>
      <c r="C133" s="4" t="inlineStr">
        <is>
          <t>Não vendido</t>
        </is>
      </c>
      <c r="D133" s="4" t="inlineStr">
        <is>
          <t>0</t>
        </is>
      </c>
      <c r="E133" s="5" t="inlineStr">
        <is>
          <t>7.500,00</t>
        </is>
      </c>
      <c r="F133" s="4" t="inlineStr">
        <is>
          <t>250.00</t>
        </is>
      </c>
    </row>
    <row collapsed="false" customFormat="false" customHeight="false" hidden="false" ht="12.1" outlineLevel="0" r="134">
      <c r="A134" s="5" t="s">
        <f>=HYPERLINK("https://www.rossileiloes.com.br/lote/detalhe/137949", "202")</f>
      </c>
      <c r="B134" s="4" t="s">
        <f>=HYPERLINK("https://www.rossileiloes.com.br/lote/detalhe/137949", "Bomba hidráulica para barco importado sem uso, no estado")</f>
      </c>
      <c r="C134" s="4" t="inlineStr">
        <is>
          <t>Não vendido</t>
        </is>
      </c>
      <c r="D134" s="4" t="inlineStr">
        <is>
          <t>0</t>
        </is>
      </c>
      <c r="E134" s="5" t="inlineStr">
        <is>
          <t>22.500,00</t>
        </is>
      </c>
      <c r="F134" s="4" t="inlineStr">
        <is>
          <t>250.00</t>
        </is>
      </c>
    </row>
    <row collapsed="false" customFormat="false" customHeight="false" hidden="false" ht="12.1" outlineLevel="0" r="135">
      <c r="A135" s="5" t="s">
        <f>=HYPERLINK("https://www.rossileiloes.com.br/lote/detalhe/137968", "203")</f>
      </c>
      <c r="B135" s="4" t="s">
        <f>=HYPERLINK("https://www.rossileiloes.com.br/lote/detalhe/137968", "Prensa Schuller 400ton. (desmontada)")</f>
      </c>
      <c r="C135" s="4" t="inlineStr">
        <is>
          <t>Não vendido</t>
        </is>
      </c>
      <c r="D135" s="4" t="inlineStr">
        <is>
          <t>0</t>
        </is>
      </c>
      <c r="E135" s="5" t="inlineStr">
        <is>
          <t>199.000,00</t>
        </is>
      </c>
      <c r="F135" s="4" t="inlineStr">
        <is>
          <t>500.00</t>
        </is>
      </c>
    </row>
    <row collapsed="false" customFormat="false" customHeight="false" hidden="false" ht="12.1" outlineLevel="0" r="136">
      <c r="A136" s="5" t="s">
        <f>=HYPERLINK("https://www.rossileiloes.com.br/lote/detalhe/137961", "204")</f>
      </c>
      <c r="B136" s="4" t="s">
        <f>=HYPERLINK("https://www.rossileiloes.com.br/lote/detalhe/137961", " 10 peças - Caixa metálica - 1,00 x 0,90 x 0,50")</f>
      </c>
      <c r="C136" s="4" t="inlineStr">
        <is>
          <t>Não vendido</t>
        </is>
      </c>
      <c r="D136" s="4" t="inlineStr">
        <is>
          <t>0</t>
        </is>
      </c>
      <c r="E136" s="5" t="inlineStr">
        <is>
          <t>2.800,00</t>
        </is>
      </c>
      <c r="F136" s="4" t="inlineStr">
        <is>
          <t>200.00</t>
        </is>
      </c>
    </row>
    <row collapsed="false" customFormat="false" customHeight="false" hidden="false" ht="12.1" outlineLevel="0" r="137">
      <c r="A137" s="5" t="s">
        <f>=HYPERLINK("https://www.rossileiloes.com.br/lote/detalhe/137861", "205")</f>
      </c>
      <c r="B137" s="4" t="s">
        <f>=HYPERLINK("https://www.rossileiloes.com.br/lote/detalhe/137861", " TORNO REVÓLVER")</f>
      </c>
      <c r="C137" s="4" t="inlineStr">
        <is>
          <t>Não vendido</t>
        </is>
      </c>
      <c r="D137" s="4" t="inlineStr">
        <is>
          <t>0</t>
        </is>
      </c>
      <c r="E137" s="5" t="inlineStr">
        <is>
          <t>6.500,00</t>
        </is>
      </c>
      <c r="F137" s="4" t="inlineStr">
        <is>
          <t>200.00</t>
        </is>
      </c>
    </row>
    <row collapsed="false" customFormat="false" customHeight="false" hidden="false" ht="12.1" outlineLevel="0" r="138">
      <c r="A138" s="5" t="s">
        <f>=HYPERLINK("https://www.rossileiloes.com.br/lote/detalhe/137860", "206")</f>
      </c>
      <c r="B138" s="4" t="s">
        <f>=HYPERLINK("https://www.rossileiloes.com.br/lote/detalhe/137860", " 02 GELADEIRAS EM INOX")</f>
      </c>
      <c r="C138" s="4" t="inlineStr">
        <is>
          <t>Não vendido</t>
        </is>
      </c>
      <c r="D138" s="4" t="inlineStr">
        <is>
          <t>0</t>
        </is>
      </c>
      <c r="E138" s="5" t="inlineStr">
        <is>
          <t>4.500,00</t>
        </is>
      </c>
      <c r="F138" s="4" t="inlineStr">
        <is>
          <t>200.00</t>
        </is>
      </c>
    </row>
    <row collapsed="false" customFormat="false" customHeight="false" hidden="false" ht="12.1" outlineLevel="0" r="139">
      <c r="A139" s="5" t="s">
        <f>=HYPERLINK("https://www.rossileiloes.com.br/lote/detalhe/137964", "207")</f>
      </c>
      <c r="B139" s="4" t="s">
        <f>=HYPERLINK("https://www.rossileiloes.com.br/lote/detalhe/137964", " 10 peças - Caixa metálica - 1,00 x 0,90 x 0,50")</f>
      </c>
      <c r="C139" s="4" t="inlineStr">
        <is>
          <t>Não vendido</t>
        </is>
      </c>
      <c r="D139" s="4" t="inlineStr">
        <is>
          <t>0</t>
        </is>
      </c>
      <c r="E139" s="5" t="inlineStr">
        <is>
          <t>2.800,00</t>
        </is>
      </c>
      <c r="F139" s="4" t="inlineStr">
        <is>
          <t>200.00</t>
        </is>
      </c>
    </row>
    <row collapsed="false" customFormat="false" customHeight="false" hidden="false" ht="12.1" outlineLevel="0" r="140">
      <c r="A140" s="5" t="s">
        <f>=HYPERLINK("https://www.rossileiloes.com.br/lote/detalhe/137862", "208")</f>
      </c>
      <c r="B140" s="4" t="s">
        <f>=HYPERLINK("https://www.rossileiloes.com.br/lote/detalhe/137862", "TALHA")</f>
      </c>
      <c r="C140" s="4" t="inlineStr">
        <is>
          <t>Não vendido</t>
        </is>
      </c>
      <c r="D140" s="4" t="inlineStr">
        <is>
          <t>0</t>
        </is>
      </c>
      <c r="E140" s="5" t="inlineStr">
        <is>
          <t>1.900,00</t>
        </is>
      </c>
      <c r="F140" s="4" t="inlineStr">
        <is>
          <t>200.00</t>
        </is>
      </c>
    </row>
    <row collapsed="false" customFormat="false" customHeight="false" hidden="false" ht="12.1" outlineLevel="0" r="141">
      <c r="A141" s="5" t="s">
        <f>=HYPERLINK("https://www.rossileiloes.com.br/lote/detalhe/137818", "209")</f>
      </c>
      <c r="B141" s="4" t="s">
        <f>=HYPERLINK("https://www.rossileiloes.com.br/lote/detalhe/137818", " Cabine suplementar em alumínio medidas aproximadas 2,20 comprimento  x 1,40 largura x 2,00 altura")</f>
      </c>
      <c r="C141" s="4" t="inlineStr">
        <is>
          <t>Não vendido</t>
        </is>
      </c>
      <c r="D141" s="4" t="inlineStr">
        <is>
          <t>0</t>
        </is>
      </c>
      <c r="E141" s="5" t="inlineStr">
        <is>
          <t>2.400,00</t>
        </is>
      </c>
      <c r="F141" s="4" t="inlineStr">
        <is>
          <t>250.00</t>
        </is>
      </c>
    </row>
    <row collapsed="false" customFormat="false" customHeight="false" hidden="false" ht="12.1" outlineLevel="0" r="142">
      <c r="A142" s="5" t="s">
        <f>=HYPERLINK("https://www.rossileiloes.com.br/lote/detalhe/137972", "210")</f>
      </c>
      <c r="B142" s="4" t="s">
        <f>=HYPERLINK("https://www.rossileiloes.com.br/lote/detalhe/137972", "Tanque em inox 316 capac. aprox 3.000 mil litros")</f>
      </c>
      <c r="C142" s="4" t="inlineStr">
        <is>
          <t>Não vendido</t>
        </is>
      </c>
      <c r="D142" s="4" t="inlineStr">
        <is>
          <t>0</t>
        </is>
      </c>
      <c r="E142" s="5" t="inlineStr">
        <is>
          <t>11.500,00</t>
        </is>
      </c>
      <c r="F142" s="4" t="inlineStr">
        <is>
          <t>250.00</t>
        </is>
      </c>
    </row>
    <row collapsed="false" customFormat="false" customHeight="false" hidden="false" ht="12.1" outlineLevel="0" r="143">
      <c r="A143" s="5" t="s">
        <f>=HYPERLINK("https://www.rossileiloes.com.br/lote/detalhe/137864", "211")</f>
      </c>
      <c r="B143" s="4" t="s">
        <f>=HYPERLINK("https://www.rossileiloes.com.br/lote/detalhe/137864", " APROX. 30 UNIIDADES DE FILTROS (SEM USO)")</f>
      </c>
      <c r="C143" s="4" t="inlineStr">
        <is>
          <t>Não vendido</t>
        </is>
      </c>
      <c r="D143" s="4" t="inlineStr">
        <is>
          <t>0</t>
        </is>
      </c>
      <c r="E143" s="5" t="inlineStr">
        <is>
          <t>4.900,00</t>
        </is>
      </c>
      <c r="F143" s="4" t="inlineStr">
        <is>
          <t>200.00</t>
        </is>
      </c>
    </row>
    <row collapsed="false" customFormat="false" customHeight="false" hidden="false" ht="12.1" outlineLevel="0" r="144">
      <c r="A144" s="5" t="s">
        <f>=HYPERLINK("https://www.rossileiloes.com.br/lote/detalhe/137960", "213")</f>
      </c>
      <c r="B144" s="4" t="s">
        <f>=HYPERLINK("https://www.rossileiloes.com.br/lote/detalhe/137960", " 10 peças - Caixa metálica - 1,00 x 0,90 x 0,50")</f>
      </c>
      <c r="C144" s="4" t="inlineStr">
        <is>
          <t>Não vendido</t>
        </is>
      </c>
      <c r="D144" s="4" t="inlineStr">
        <is>
          <t>0</t>
        </is>
      </c>
      <c r="E144" s="5" t="inlineStr">
        <is>
          <t>2.800,00</t>
        </is>
      </c>
      <c r="F144" s="4" t="inlineStr">
        <is>
          <t>200.00</t>
        </is>
      </c>
    </row>
    <row collapsed="false" customFormat="false" customHeight="false" hidden="false" ht="12.1" outlineLevel="0" r="145">
      <c r="A145" s="5" t="s">
        <f>=HYPERLINK("https://www.rossileiloes.com.br/lote/detalhe/137863", "214")</f>
      </c>
      <c r="B145" s="4" t="s">
        <f>=HYPERLINK("https://www.rossileiloes.com.br/lote/detalhe/137863", " APROX. 2.000 QUILOS  DE SABONETE EM BARRAS")</f>
      </c>
      <c r="C145" s="4" t="inlineStr">
        <is>
          <t>Não vendido</t>
        </is>
      </c>
      <c r="D145" s="4" t="inlineStr">
        <is>
          <t>0</t>
        </is>
      </c>
      <c r="E145" s="5" t="inlineStr">
        <is>
          <t>2.900,00</t>
        </is>
      </c>
      <c r="F145" s="4" t="inlineStr">
        <is>
          <t>200.00</t>
        </is>
      </c>
    </row>
    <row collapsed="false" customFormat="false" customHeight="false" hidden="false" ht="12.1" outlineLevel="0" r="146">
      <c r="A146" s="5" t="s">
        <f>=HYPERLINK("https://www.rossileiloes.com.br/lote/detalhe/137823", "215")</f>
      </c>
      <c r="B146" s="4" t="s">
        <f>=HYPERLINK("https://www.rossileiloes.com.br/lote/detalhe/137823", " Cabine suplementar em alumínio medidas aproximadas 2,20 comprimento  x 1,40 largura x 2,00 altura")</f>
      </c>
      <c r="C146" s="4" t="inlineStr">
        <is>
          <t>Não vendido</t>
        </is>
      </c>
      <c r="D146" s="4" t="inlineStr">
        <is>
          <t>0</t>
        </is>
      </c>
      <c r="E146" s="5" t="inlineStr">
        <is>
          <t>2.400,00</t>
        </is>
      </c>
      <c r="F146" s="4" t="inlineStr">
        <is>
          <t>250.00</t>
        </is>
      </c>
    </row>
    <row collapsed="false" customFormat="false" customHeight="false" hidden="false" ht="12.1" outlineLevel="0" r="147">
      <c r="A147" s="5" t="s">
        <f>=HYPERLINK("https://www.rossileiloes.com.br/lote/detalhe/137962", "216")</f>
      </c>
      <c r="B147" s="4" t="s">
        <f>=HYPERLINK("https://www.rossileiloes.com.br/lote/detalhe/137962", " 10 peças - Caixa metálica - 1,00 x 0,90 x 0,50")</f>
      </c>
      <c r="C147" s="4" t="inlineStr">
        <is>
          <t>Não vendido</t>
        </is>
      </c>
      <c r="D147" s="4" t="inlineStr">
        <is>
          <t>0</t>
        </is>
      </c>
      <c r="E147" s="5" t="inlineStr">
        <is>
          <t>2.800,00</t>
        </is>
      </c>
      <c r="F147" s="4" t="inlineStr">
        <is>
          <t>200.00</t>
        </is>
      </c>
    </row>
    <row collapsed="false" customFormat="false" customHeight="false" hidden="false" ht="12.1" outlineLevel="0" r="148">
      <c r="A148" s="5" t="s">
        <f>=HYPERLINK("https://www.rossileiloes.com.br/lote/detalhe/137879", "217")</f>
      </c>
      <c r="B148" s="4" t="s">
        <f>=HYPERLINK("https://www.rossileiloes.com.br/lote/detalhe/137879", "Ventilador Centrifugo")</f>
      </c>
      <c r="C148" s="4" t="inlineStr">
        <is>
          <t>Não vendido</t>
        </is>
      </c>
      <c r="D148" s="4" t="inlineStr">
        <is>
          <t>0</t>
        </is>
      </c>
      <c r="E148" s="5" t="inlineStr">
        <is>
          <t>6.750,00</t>
        </is>
      </c>
      <c r="F148" s="4" t="inlineStr">
        <is>
          <t>250.00</t>
        </is>
      </c>
    </row>
    <row collapsed="false" customFormat="false" customHeight="false" hidden="false" ht="12.1" outlineLevel="0" r="149">
      <c r="A149" s="5" t="s">
        <f>=HYPERLINK("https://www.rossileiloes.com.br/lote/detalhe/137817", "218")</f>
      </c>
      <c r="B149" s="4" t="s">
        <f>=HYPERLINK("https://www.rossileiloes.com.br/lote/detalhe/137817", " Cabine suplementar em alumínio medidas aproximadas 2,20 comprimento  x 1,40 largura x 2,00 altura")</f>
      </c>
      <c r="C149" s="4" t="inlineStr">
        <is>
          <t>Não vendido</t>
        </is>
      </c>
      <c r="D149" s="4" t="inlineStr">
        <is>
          <t>0</t>
        </is>
      </c>
      <c r="E149" s="5" t="inlineStr">
        <is>
          <t>2.400,00</t>
        </is>
      </c>
      <c r="F149" s="4" t="inlineStr">
        <is>
          <t>250.00</t>
        </is>
      </c>
    </row>
    <row collapsed="false" customFormat="false" customHeight="false" hidden="false" ht="12.1" outlineLevel="0" r="150">
      <c r="A150" s="5" t="s">
        <f>=HYPERLINK("https://www.rossileiloes.com.br/lote/detalhe/137822", "219")</f>
      </c>
      <c r="B150" s="4" t="s">
        <f>=HYPERLINK("https://www.rossileiloes.com.br/lote/detalhe/137822", " Cabine suplementar em alumínio medidas aproximadas 2,20 comprimento  x 1,40 largura x 2,00 altura")</f>
      </c>
      <c r="C150" s="4" t="inlineStr">
        <is>
          <t>Não vendido</t>
        </is>
      </c>
      <c r="D150" s="4" t="inlineStr">
        <is>
          <t>0</t>
        </is>
      </c>
      <c r="E150" s="5" t="inlineStr">
        <is>
          <t>2.400,00</t>
        </is>
      </c>
      <c r="F150" s="4" t="inlineStr">
        <is>
          <t>250.00</t>
        </is>
      </c>
    </row>
    <row collapsed="false" customFormat="false" customHeight="false" hidden="false" ht="12.1" outlineLevel="0" r="151">
      <c r="A151" s="5" t="s">
        <f>=HYPERLINK("https://www.rossileiloes.com.br/lote/detalhe/137819", "220")</f>
      </c>
      <c r="B151" s="4" t="s">
        <f>=HYPERLINK("https://www.rossileiloes.com.br/lote/detalhe/137819", " Cabine suplementar em alumínio medidas aproximadas 2,20 comprimento  x 1,40 largura x 2,00 altura")</f>
      </c>
      <c r="C151" s="4" t="inlineStr">
        <is>
          <t>Não vendido</t>
        </is>
      </c>
      <c r="D151" s="4" t="inlineStr">
        <is>
          <t>0</t>
        </is>
      </c>
      <c r="E151" s="5" t="inlineStr">
        <is>
          <t>2.400,00</t>
        </is>
      </c>
      <c r="F151" s="4" t="inlineStr">
        <is>
          <t>250.00</t>
        </is>
      </c>
    </row>
    <row collapsed="false" customFormat="false" customHeight="false" hidden="false" ht="12.1" outlineLevel="0" r="152">
      <c r="A152" s="5" t="s">
        <f>=HYPERLINK("https://www.rossileiloes.com.br/lote/detalhe/137959", "221")</f>
      </c>
      <c r="B152" s="4" t="s">
        <f>=HYPERLINK("https://www.rossileiloes.com.br/lote/detalhe/137959", " 10 peças - Caixa metálica - 1,00 x 0,90 x 0,50")</f>
      </c>
      <c r="C152" s="4" t="inlineStr">
        <is>
          <t>Não vendido</t>
        </is>
      </c>
      <c r="D152" s="4" t="inlineStr">
        <is>
          <t>0</t>
        </is>
      </c>
      <c r="E152" s="5" t="inlineStr">
        <is>
          <t>2.800,00</t>
        </is>
      </c>
      <c r="F152" s="4" t="inlineStr">
        <is>
          <t>200.00</t>
        </is>
      </c>
    </row>
    <row collapsed="false" customFormat="false" customHeight="false" hidden="false" ht="12.1" outlineLevel="0" r="153">
      <c r="A153" s="5" t="s">
        <f>=HYPERLINK("https://www.rossileiloes.com.br/lote/detalhe/137963", "222")</f>
      </c>
      <c r="B153" s="4" t="s">
        <f>=HYPERLINK("https://www.rossileiloes.com.br/lote/detalhe/137963", " 10 peças - Caixa metálica - 1,00 x 0,90 x 0,50")</f>
      </c>
      <c r="C153" s="4" t="inlineStr">
        <is>
          <t>Não vendido</t>
        </is>
      </c>
      <c r="D153" s="4" t="inlineStr">
        <is>
          <t>0</t>
        </is>
      </c>
      <c r="E153" s="5" t="inlineStr">
        <is>
          <t>2.800,00</t>
        </is>
      </c>
      <c r="F153" s="4" t="inlineStr">
        <is>
          <t>200.00</t>
        </is>
      </c>
    </row>
    <row collapsed="false" customFormat="false" customHeight="false" hidden="false" ht="12.1" outlineLevel="0" r="154">
      <c r="A154" s="5" t="s">
        <f>=HYPERLINK("https://www.rossileiloes.com.br/lote/detalhe/137880", "223")</f>
      </c>
      <c r="B154" s="4" t="s">
        <f>=HYPERLINK("https://www.rossileiloes.com.br/lote/detalhe/137880", "Compressor de ar")</f>
      </c>
      <c r="C154" s="4" t="inlineStr">
        <is>
          <t>Não vendido</t>
        </is>
      </c>
      <c r="D154" s="4" t="inlineStr">
        <is>
          <t>0</t>
        </is>
      </c>
      <c r="E154" s="5" t="inlineStr">
        <is>
          <t>3.900,00</t>
        </is>
      </c>
      <c r="F154" s="4" t="inlineStr">
        <is>
          <t>250.00</t>
        </is>
      </c>
    </row>
    <row collapsed="false" customFormat="false" customHeight="false" hidden="false" ht="12.1" outlineLevel="0" r="155">
      <c r="A155" s="5" t="s">
        <f>=HYPERLINK("https://www.rossileiloes.com.br/lote/detalhe/137865", "224")</f>
      </c>
      <c r="B155" s="4" t="s">
        <f>=HYPERLINK("https://www.rossileiloes.com.br/lote/detalhe/137865", " FORNO MUFLA")</f>
      </c>
      <c r="C155" s="4" t="inlineStr">
        <is>
          <t>Não vendido</t>
        </is>
      </c>
      <c r="D155" s="4" t="inlineStr">
        <is>
          <t>0</t>
        </is>
      </c>
      <c r="E155" s="5" t="inlineStr">
        <is>
          <t>1.500,00</t>
        </is>
      </c>
      <c r="F155" s="4" t="inlineStr">
        <is>
          <t>100.00</t>
        </is>
      </c>
    </row>
    <row collapsed="false" customFormat="false" customHeight="false" hidden="false" ht="12.1" outlineLevel="0" r="156">
      <c r="A156" s="5" t="s">
        <f>=HYPERLINK("https://www.rossileiloes.com.br/lote/detalhe/137867", "225")</f>
      </c>
      <c r="B156" s="4" t="s">
        <f>=HYPERLINK("https://www.rossileiloes.com.br/lote/detalhe/137867", " RETIFICA MELLO")</f>
      </c>
      <c r="C156" s="4" t="inlineStr">
        <is>
          <t>Não vendido</t>
        </is>
      </c>
      <c r="D156" s="4" t="inlineStr">
        <is>
          <t>0</t>
        </is>
      </c>
      <c r="E156" s="5" t="inlineStr">
        <is>
          <t>8.000,00</t>
        </is>
      </c>
      <c r="F156" s="4" t="inlineStr">
        <is>
          <t>100.00</t>
        </is>
      </c>
    </row>
    <row collapsed="false" customFormat="false" customHeight="false" hidden="false" ht="12.1" outlineLevel="0" r="157">
      <c r="A157" s="5" t="s">
        <f>=HYPERLINK("https://www.rossileiloes.com.br/lote/detalhe/137866", "226")</f>
      </c>
      <c r="B157" s="4" t="s">
        <f>=HYPERLINK("https://www.rossileiloes.com.br/lote/detalhe/137866", " MÁQUINA DE TESTE DE DUREZA")</f>
      </c>
      <c r="C157" s="4" t="inlineStr">
        <is>
          <t>Não vendido</t>
        </is>
      </c>
      <c r="D157" s="4" t="inlineStr">
        <is>
          <t>0</t>
        </is>
      </c>
      <c r="E157" s="5" t="inlineStr">
        <is>
          <t>10.200,00</t>
        </is>
      </c>
      <c r="F157" s="4" t="inlineStr">
        <is>
          <t>250.00</t>
        </is>
      </c>
    </row>
    <row collapsed="false" customFormat="false" customHeight="false" hidden="false" ht="12.1" outlineLevel="0" r="158">
      <c r="A158" s="5" t="s">
        <f>=HYPERLINK("https://www.rossileiloes.com.br/lote/detalhe/137821", "227")</f>
      </c>
      <c r="B158" s="4" t="s">
        <f>=HYPERLINK("https://www.rossileiloes.com.br/lote/detalhe/137821", " Cabine suplementar em alumínio medidas aproximadas 2,20 comprimento  x 1,40 largura x 2,00 altura")</f>
      </c>
      <c r="C158" s="4" t="inlineStr">
        <is>
          <t>Não vendido</t>
        </is>
      </c>
      <c r="D158" s="4" t="inlineStr">
        <is>
          <t>0</t>
        </is>
      </c>
      <c r="E158" s="5" t="inlineStr">
        <is>
          <t>2.400,00</t>
        </is>
      </c>
      <c r="F158" s="4" t="inlineStr">
        <is>
          <t>250.00</t>
        </is>
      </c>
    </row>
    <row collapsed="false" customFormat="false" customHeight="false" hidden="false" ht="12.1" outlineLevel="0" r="159">
      <c r="A159" s="5" t="s">
        <f>=HYPERLINK("https://www.rossileiloes.com.br/lote/detalhe/137965", "228")</f>
      </c>
      <c r="B159" s="4" t="s">
        <f>=HYPERLINK("https://www.rossileiloes.com.br/lote/detalhe/137965", " 10 peças - Caixa metálica - 1,00 x 0,90 x 0,50")</f>
      </c>
      <c r="C159" s="4" t="inlineStr">
        <is>
          <t>Não vendido</t>
        </is>
      </c>
      <c r="D159" s="4" t="inlineStr">
        <is>
          <t>0</t>
        </is>
      </c>
      <c r="E159" s="5" t="inlineStr">
        <is>
          <t>2.800,00</t>
        </is>
      </c>
      <c r="F159" s="4" t="inlineStr">
        <is>
          <t>200.00</t>
        </is>
      </c>
    </row>
    <row collapsed="false" customFormat="false" customHeight="false" hidden="false" ht="12.1" outlineLevel="0" r="160">
      <c r="A160" s="5" t="s">
        <f>=HYPERLINK("https://www.rossileiloes.com.br/lote/detalhe/137881", "229")</f>
      </c>
      <c r="B160" s="4" t="s">
        <f>=HYPERLINK("https://www.rossileiloes.com.br/lote/detalhe/137881", "Compressor de ar 200 pés")</f>
      </c>
      <c r="C160" s="4" t="inlineStr">
        <is>
          <t>Não vendido</t>
        </is>
      </c>
      <c r="D160" s="4" t="inlineStr">
        <is>
          <t>0</t>
        </is>
      </c>
      <c r="E160" s="5" t="inlineStr">
        <is>
          <t>5.000,00</t>
        </is>
      </c>
      <c r="F160" s="4" t="inlineStr">
        <is>
          <t>200.00</t>
        </is>
      </c>
    </row>
    <row collapsed="false" customFormat="false" customHeight="false" hidden="false" ht="12.1" outlineLevel="0" r="161">
      <c r="A161" s="5" t="s">
        <f>=HYPERLINK("https://www.rossileiloes.com.br/lote/detalhe/137966", "230")</f>
      </c>
      <c r="B161" s="4" t="s">
        <f>=HYPERLINK("https://www.rossileiloes.com.br/lote/detalhe/137966", " 10 peças - Caixa metálica - 1,00 x 0,90 x 0,50")</f>
      </c>
      <c r="C161" s="4" t="inlineStr">
        <is>
          <t>Não vendido</t>
        </is>
      </c>
      <c r="D161" s="4" t="inlineStr">
        <is>
          <t>0</t>
        </is>
      </c>
      <c r="E161" s="5" t="inlineStr">
        <is>
          <t>2.800,00</t>
        </is>
      </c>
      <c r="F161" s="4" t="inlineStr">
        <is>
          <t>200.00</t>
        </is>
      </c>
    </row>
    <row collapsed="false" customFormat="false" customHeight="false" hidden="false" ht="12.1" outlineLevel="0" r="162">
      <c r="A162" s="5" t="s">
        <f>=HYPERLINK("https://www.rossileiloes.com.br/lote/detalhe/137869", "231")</f>
      </c>
      <c r="B162" s="4" t="s">
        <f>=HYPERLINK("https://www.rossileiloes.com.br/lote/detalhe/137869", " DISCOS DE CORTE. 04 PEÇAS")</f>
      </c>
      <c r="C162" s="4" t="inlineStr">
        <is>
          <t>Não vendido</t>
        </is>
      </c>
      <c r="D162" s="4" t="inlineStr">
        <is>
          <t>0</t>
        </is>
      </c>
      <c r="E162" s="5" t="inlineStr">
        <is>
          <t>5.000,00</t>
        </is>
      </c>
      <c r="F162" s="4" t="inlineStr">
        <is>
          <t>200.00</t>
        </is>
      </c>
    </row>
    <row collapsed="false" customFormat="false" customHeight="false" hidden="false" ht="12.1" outlineLevel="0" r="163">
      <c r="A163" s="5" t="s">
        <f>=HYPERLINK("https://www.rossileiloes.com.br/lote/detalhe/137877", "232")</f>
      </c>
      <c r="B163" s="4" t="s">
        <f>=HYPERLINK("https://www.rossileiloes.com.br/lote/detalhe/137877", " Forno estufa")</f>
      </c>
      <c r="C163" s="4" t="inlineStr">
        <is>
          <t>Não vendido</t>
        </is>
      </c>
      <c r="D163" s="4" t="inlineStr">
        <is>
          <t>0</t>
        </is>
      </c>
      <c r="E163" s="5" t="inlineStr">
        <is>
          <t>2.000,00</t>
        </is>
      </c>
      <c r="F163" s="4" t="inlineStr">
        <is>
          <t>200.00</t>
        </is>
      </c>
    </row>
    <row collapsed="false" customFormat="false" customHeight="false" hidden="false" ht="12.1" outlineLevel="0" r="164">
      <c r="A164" s="5" t="s">
        <f>=HYPERLINK("https://www.rossileiloes.com.br/lote/detalhe/137878", "233")</f>
      </c>
      <c r="B164" s="4" t="s">
        <f>=HYPERLINK("https://www.rossileiloes.com.br/lote/detalhe/137878", " Torno")</f>
      </c>
      <c r="C164" s="4" t="inlineStr">
        <is>
          <t>Não vendido</t>
        </is>
      </c>
      <c r="D164" s="4" t="inlineStr">
        <is>
          <t>0</t>
        </is>
      </c>
      <c r="E164" s="5" t="inlineStr">
        <is>
          <t>5.000,00</t>
        </is>
      </c>
      <c r="F164" s="4" t="inlineStr">
        <is>
          <t>250.00</t>
        </is>
      </c>
    </row>
    <row collapsed="false" customFormat="false" customHeight="false" hidden="false" ht="12.1" outlineLevel="0" r="165">
      <c r="A165" s="5" t="s">
        <f>=HYPERLINK("https://www.rossileiloes.com.br/lote/detalhe/137882", "234")</f>
      </c>
      <c r="B165" s="4" t="s">
        <f>=HYPERLINK("https://www.rossileiloes.com.br/lote/detalhe/137882", "5 discos de corte")</f>
      </c>
      <c r="C165" s="4" t="inlineStr">
        <is>
          <t>Não vendido</t>
        </is>
      </c>
      <c r="D165" s="4" t="inlineStr">
        <is>
          <t>0</t>
        </is>
      </c>
      <c r="E165" s="5" t="inlineStr">
        <is>
          <t>3.200,00</t>
        </is>
      </c>
      <c r="F165" s="4" t="inlineStr">
        <is>
          <t>250.00</t>
        </is>
      </c>
    </row>
    <row collapsed="false" customFormat="false" customHeight="false" hidden="false" ht="12.1" outlineLevel="0" r="166">
      <c r="A166" s="5" t="s">
        <f>=HYPERLINK("https://www.rossileiloes.com.br/lote/detalhe/137820", "235")</f>
      </c>
      <c r="B166" s="4" t="s">
        <f>=HYPERLINK("https://www.rossileiloes.com.br/lote/detalhe/137820", " Cabine suplementar em alumínio medidas aproximadas 2,20 comprimento  x 1,40 largura x 2,00 altura")</f>
      </c>
      <c r="C166" s="4" t="inlineStr">
        <is>
          <t>Não vendido</t>
        </is>
      </c>
      <c r="D166" s="4" t="inlineStr">
        <is>
          <t>0</t>
        </is>
      </c>
      <c r="E166" s="5" t="inlineStr">
        <is>
          <t>2.400,00</t>
        </is>
      </c>
      <c r="F166" s="4" t="inlineStr">
        <is>
          <t>250.00</t>
        </is>
      </c>
    </row>
    <row collapsed="false" customFormat="false" customHeight="false" hidden="false" ht="12.1" outlineLevel="0" r="167">
      <c r="A167" s="5" t="s">
        <f>=HYPERLINK("https://www.rossileiloes.com.br/lote/detalhe/137937", "236")</f>
      </c>
      <c r="B167" s="4" t="s">
        <f>=HYPERLINK("https://www.rossileiloes.com.br/lote/detalhe/137937", "  Cabine suplementar em alumínio medidas aproximadas 2,20 comprimento  x 1,40 largura x 2,00 altura")</f>
      </c>
      <c r="C167" s="4" t="inlineStr">
        <is>
          <t>Não vendido</t>
        </is>
      </c>
      <c r="D167" s="4" t="inlineStr">
        <is>
          <t>0</t>
        </is>
      </c>
      <c r="E167" s="5" t="inlineStr">
        <is>
          <t>2.400,00</t>
        </is>
      </c>
      <c r="F167" s="4" t="inlineStr">
        <is>
          <t>250.00</t>
        </is>
      </c>
    </row>
    <row collapsed="false" customFormat="false" customHeight="false" hidden="false" ht="12.1" outlineLevel="0" r="168">
      <c r="A168" s="5" t="s">
        <f>=HYPERLINK("https://www.rossileiloes.com.br/lote/detalhe/137934", "237")</f>
      </c>
      <c r="B168" s="4" t="s">
        <f>=HYPERLINK("https://www.rossileiloes.com.br/lote/detalhe/137934", "  Cabine suplementar em alumínio medidas aproximadas 2,20 comprimento  x 1,40 largura x 2,00 altura")</f>
      </c>
      <c r="C168" s="4" t="inlineStr">
        <is>
          <t>Não vendido</t>
        </is>
      </c>
      <c r="D168" s="4" t="inlineStr">
        <is>
          <t>0</t>
        </is>
      </c>
      <c r="E168" s="5" t="inlineStr">
        <is>
          <t>2.400,00</t>
        </is>
      </c>
      <c r="F168" s="4" t="inlineStr">
        <is>
          <t>250.00</t>
        </is>
      </c>
    </row>
    <row collapsed="false" customFormat="false" customHeight="false" hidden="false" ht="12.1" outlineLevel="0" r="169">
      <c r="A169" s="5" t="s">
        <f>=HYPERLINK("https://www.rossileiloes.com.br/lote/detalhe/137936", "238")</f>
      </c>
      <c r="B169" s="4" t="s">
        <f>=HYPERLINK("https://www.rossileiloes.com.br/lote/detalhe/137936", "  Cabine suplementar em alumínio medidas aproximadas 2,20 comprimento  x 1,40 largura x 2,00 altura")</f>
      </c>
      <c r="C169" s="4" t="inlineStr">
        <is>
          <t>Não vendido</t>
        </is>
      </c>
      <c r="D169" s="4" t="inlineStr">
        <is>
          <t>0</t>
        </is>
      </c>
      <c r="E169" s="5" t="inlineStr">
        <is>
          <t>2.400,00</t>
        </is>
      </c>
      <c r="F169" s="4" t="inlineStr">
        <is>
          <t>250.00</t>
        </is>
      </c>
    </row>
    <row collapsed="false" customFormat="false" customHeight="false" hidden="false" ht="12.1" outlineLevel="0" r="170">
      <c r="A170" s="5" t="s">
        <f>=HYPERLINK("https://www.rossileiloes.com.br/lote/detalhe/137927", "239")</f>
      </c>
      <c r="B170" s="4" t="s">
        <f>=HYPERLINK("https://www.rossileiloes.com.br/lote/detalhe/137927", "  Cabine suplementar em alumínio medidas aproximadas 2,20 comprimento  x 1,40 largura x 2,00 altura")</f>
      </c>
      <c r="C170" s="4" t="inlineStr">
        <is>
          <t>Não vendido</t>
        </is>
      </c>
      <c r="D170" s="4" t="inlineStr">
        <is>
          <t>0</t>
        </is>
      </c>
      <c r="E170" s="5" t="inlineStr">
        <is>
          <t>2.400,00</t>
        </is>
      </c>
      <c r="F170" s="4" t="inlineStr">
        <is>
          <t>250.00</t>
        </is>
      </c>
    </row>
    <row collapsed="false" customFormat="false" customHeight="false" hidden="false" ht="12.1" outlineLevel="0" r="171">
      <c r="A171" s="5" t="s">
        <f>=HYPERLINK("https://www.rossileiloes.com.br/lote/detalhe/137868", "240")</f>
      </c>
      <c r="B171" s="4" t="s">
        <f>=HYPERLINK("https://www.rossileiloes.com.br/lote/detalhe/137868", " 05 GERADORES A GASOLINA")</f>
      </c>
      <c r="C171" s="4" t="inlineStr">
        <is>
          <t>Não vendido</t>
        </is>
      </c>
      <c r="D171" s="4" t="inlineStr">
        <is>
          <t>0</t>
        </is>
      </c>
      <c r="E171" s="5" t="inlineStr">
        <is>
          <t>2.500,00</t>
        </is>
      </c>
      <c r="F171" s="4" t="inlineStr">
        <is>
          <t>200.00</t>
        </is>
      </c>
    </row>
    <row collapsed="false" customFormat="false" customHeight="false" hidden="false" ht="12.1" outlineLevel="0" r="172">
      <c r="A172" s="5" t="s">
        <f>=HYPERLINK("https://www.rossileiloes.com.br/lote/detalhe/137871", "241")</f>
      </c>
      <c r="B172" s="4" t="s">
        <f>=HYPERLINK("https://www.rossileiloes.com.br/lote/detalhe/137871", "Equipamentos para cozinha industrial em inox  - aprox. 17  peças sendo:  Freezer, cubas, esquentador de comidas, fritadeira, balcão, geladeiras e outros ")</f>
      </c>
      <c r="C172" s="4" t="inlineStr">
        <is>
          <t>Não vendido</t>
        </is>
      </c>
      <c r="D172" s="4" t="inlineStr">
        <is>
          <t>0</t>
        </is>
      </c>
      <c r="E172" s="5" t="inlineStr">
        <is>
          <t>23.000,00</t>
        </is>
      </c>
      <c r="F172" s="4" t="inlineStr">
        <is>
          <t>250.00</t>
        </is>
      </c>
    </row>
    <row collapsed="false" customFormat="false" customHeight="false" hidden="false" ht="12.1" outlineLevel="0" r="173">
      <c r="A173" s="5" t="s">
        <f>=HYPERLINK("https://www.rossileiloes.com.br/lote/detalhe/137870", "242")</f>
      </c>
      <c r="B173" s="4" t="s">
        <f>=HYPERLINK("https://www.rossileiloes.com.br/lote/detalhe/137870", "2 condensadores de ar condicionado")</f>
      </c>
      <c r="C173" s="4" t="inlineStr">
        <is>
          <t>Não vendido</t>
        </is>
      </c>
      <c r="D173" s="4" t="inlineStr">
        <is>
          <t>0</t>
        </is>
      </c>
      <c r="E173" s="5" t="inlineStr">
        <is>
          <t>1.000,00</t>
        </is>
      </c>
      <c r="F173" s="4" t="inlineStr">
        <is>
          <t>200.00</t>
        </is>
      </c>
    </row>
    <row collapsed="false" customFormat="false" customHeight="false" hidden="false" ht="12.1" outlineLevel="0" r="174">
      <c r="A174" s="5" t="s">
        <f>=HYPERLINK("https://www.rossileiloes.com.br/lote/detalhe/137932", "243")</f>
      </c>
      <c r="B174" s="4" t="s">
        <f>=HYPERLINK("https://www.rossileiloes.com.br/lote/detalhe/137932", "  Cabine suplementar em alumínio medidas aproximadas 2,20 comprimento  x 1,40 largura x 2,00 altura")</f>
      </c>
      <c r="C174" s="4" t="inlineStr">
        <is>
          <t>Não vendido</t>
        </is>
      </c>
      <c r="D174" s="4" t="inlineStr">
        <is>
          <t>0</t>
        </is>
      </c>
      <c r="E174" s="5" t="inlineStr">
        <is>
          <t>2.000,00</t>
        </is>
      </c>
      <c r="F174" s="4" t="inlineStr">
        <is>
          <t>250.00</t>
        </is>
      </c>
    </row>
    <row collapsed="false" customFormat="false" customHeight="false" hidden="false" ht="12.1" outlineLevel="0" r="175">
      <c r="A175" s="5" t="s">
        <f>=HYPERLINK("https://www.rossileiloes.com.br/lote/detalhe/137929", "245")</f>
      </c>
      <c r="B175" s="4" t="s">
        <f>=HYPERLINK("https://www.rossileiloes.com.br/lote/detalhe/137929", "  Cabine suplementar em alumínio medidas aproximadas 2,20 comprimento  x 1,40 largura x 2,00 altura")</f>
      </c>
      <c r="C175" s="4" t="inlineStr">
        <is>
          <t>Não vendido</t>
        </is>
      </c>
      <c r="D175" s="4" t="inlineStr">
        <is>
          <t>0</t>
        </is>
      </c>
      <c r="E175" s="5" t="inlineStr">
        <is>
          <t>2.000,00</t>
        </is>
      </c>
      <c r="F175" s="4" t="inlineStr">
        <is>
          <t>250.00</t>
        </is>
      </c>
    </row>
    <row collapsed="false" customFormat="false" customHeight="false" hidden="false" ht="12.1" outlineLevel="0" r="176">
      <c r="A176" s="5" t="s">
        <f>=HYPERLINK("https://www.rossileiloes.com.br/lote/detalhe/137931", "246")</f>
      </c>
      <c r="B176" s="4" t="s">
        <f>=HYPERLINK("https://www.rossileiloes.com.br/lote/detalhe/137931", "  Cabine suplementar em alumínio medidas aproximadas 2,20 comprimento  x 1,40 largura x 2,00 altura")</f>
      </c>
      <c r="C176" s="4" t="inlineStr">
        <is>
          <t>Não vendido</t>
        </is>
      </c>
      <c r="D176" s="4" t="inlineStr">
        <is>
          <t>0</t>
        </is>
      </c>
      <c r="E176" s="5" t="inlineStr">
        <is>
          <t>2.000,00</t>
        </is>
      </c>
      <c r="F176" s="4" t="inlineStr">
        <is>
          <t>250.00</t>
        </is>
      </c>
    </row>
    <row collapsed="false" customFormat="false" customHeight="false" hidden="false" ht="12.1" outlineLevel="0" r="177">
      <c r="A177" s="5" t="s">
        <f>=HYPERLINK("https://www.rossileiloes.com.br/lote/detalhe/137872", "247")</f>
      </c>
      <c r="B177" s="4" t="s">
        <f>=HYPERLINK("https://www.rossileiloes.com.br/lote/detalhe/137872", "Equipamentos para cozinha industrial em inox - sendo 3 refrigeradores")</f>
      </c>
      <c r="C177" s="4" t="inlineStr">
        <is>
          <t>Não vendido</t>
        </is>
      </c>
      <c r="D177" s="4" t="inlineStr">
        <is>
          <t>0</t>
        </is>
      </c>
      <c r="E177" s="5" t="inlineStr">
        <is>
          <t>5.000,00</t>
        </is>
      </c>
      <c r="F177" s="4" t="inlineStr">
        <is>
          <t>250.00</t>
        </is>
      </c>
    </row>
    <row collapsed="false" customFormat="false" customHeight="false" hidden="false" ht="12.1" outlineLevel="0" r="178">
      <c r="A178" s="5" t="s">
        <f>=HYPERLINK("https://www.rossileiloes.com.br/lote/detalhe/137873", "248")</f>
      </c>
      <c r="B178" s="4" t="s">
        <f>=HYPERLINK("https://www.rossileiloes.com.br/lote/detalhe/137873", "Aprox. 30 peças de machos. Diversas medidas (sem uso)")</f>
      </c>
      <c r="C178" s="4" t="inlineStr">
        <is>
          <t>Não vendido</t>
        </is>
      </c>
      <c r="D178" s="4" t="inlineStr">
        <is>
          <t>0</t>
        </is>
      </c>
      <c r="E178" s="5" t="inlineStr">
        <is>
          <t>2.000,00</t>
        </is>
      </c>
      <c r="F178" s="4" t="inlineStr">
        <is>
          <t>200.00</t>
        </is>
      </c>
    </row>
    <row collapsed="false" customFormat="false" customHeight="false" hidden="false" ht="12.1" outlineLevel="0" r="179">
      <c r="A179" s="5" t="s">
        <f>=HYPERLINK("https://www.rossileiloes.com.br/lote/detalhe/137926", "249")</f>
      </c>
      <c r="B179" s="4" t="s">
        <f>=HYPERLINK("https://www.rossileiloes.com.br/lote/detalhe/137926", "  Cabine suplementar em alumínio medidas aproximadas 2,20 comprimento  x 1,40 largura x 2,00 altura")</f>
      </c>
      <c r="C179" s="4" t="inlineStr">
        <is>
          <t>Não vendido</t>
        </is>
      </c>
      <c r="D179" s="4" t="inlineStr">
        <is>
          <t>0</t>
        </is>
      </c>
      <c r="E179" s="5" t="inlineStr">
        <is>
          <t>2.000,00</t>
        </is>
      </c>
      <c r="F179" s="4" t="inlineStr">
        <is>
          <t>250.00</t>
        </is>
      </c>
    </row>
    <row collapsed="false" customFormat="false" customHeight="false" hidden="false" ht="12.1" outlineLevel="0" r="180">
      <c r="A180" s="5" t="s">
        <f>=HYPERLINK("https://www.rossileiloes.com.br/lote/detalhe/137933", "251")</f>
      </c>
      <c r="B180" s="4" t="s">
        <f>=HYPERLINK("https://www.rossileiloes.com.br/lote/detalhe/137933", "  Cabine suplementar em alumínio medidas aproximadas 2,20 comprimento  x 1,40 largura x 2,00 altura")</f>
      </c>
      <c r="C180" s="4" t="inlineStr">
        <is>
          <t>Não vendido</t>
        </is>
      </c>
      <c r="D180" s="4" t="inlineStr">
        <is>
          <t>0</t>
        </is>
      </c>
      <c r="E180" s="5" t="inlineStr">
        <is>
          <t>2.000,00</t>
        </is>
      </c>
      <c r="F180" s="4" t="inlineStr">
        <is>
          <t>250.00</t>
        </is>
      </c>
    </row>
    <row collapsed="false" customFormat="false" customHeight="false" hidden="false" ht="12.1" outlineLevel="0" r="181">
      <c r="A181" s="5" t="s">
        <f>=HYPERLINK("https://www.rossileiloes.com.br/lote/detalhe/137935", "252")</f>
      </c>
      <c r="B181" s="4" t="s">
        <f>=HYPERLINK("https://www.rossileiloes.com.br/lote/detalhe/137935", "  Cabine suplementar em alumínio medidas aproximadas 2,20 comprimento  x 1,40 largura x 2,00 altura")</f>
      </c>
      <c r="C181" s="4" t="inlineStr">
        <is>
          <t>Não vendido</t>
        </is>
      </c>
      <c r="D181" s="4" t="inlineStr">
        <is>
          <t>0</t>
        </is>
      </c>
      <c r="E181" s="5" t="inlineStr">
        <is>
          <t>2.400,00</t>
        </is>
      </c>
      <c r="F181" s="4" t="inlineStr">
        <is>
          <t>250.00</t>
        </is>
      </c>
    </row>
    <row collapsed="false" customFormat="false" customHeight="false" hidden="false" ht="12.1" outlineLevel="0" r="182">
      <c r="A182" s="5" t="s">
        <f>=HYPERLINK("https://www.rossileiloes.com.br/lote/detalhe/137930", "253")</f>
      </c>
      <c r="B182" s="4" t="s">
        <f>=HYPERLINK("https://www.rossileiloes.com.br/lote/detalhe/137930", "  Cabine suplementar em alumínio medidas aproximadas 2,20 comprimento  x 1,40 largura x 2,00 altura")</f>
      </c>
      <c r="C182" s="4" t="inlineStr">
        <is>
          <t>Não vendido</t>
        </is>
      </c>
      <c r="D182" s="4" t="inlineStr">
        <is>
          <t>0</t>
        </is>
      </c>
      <c r="E182" s="5" t="inlineStr">
        <is>
          <t>2.400,00</t>
        </is>
      </c>
      <c r="F182" s="4" t="inlineStr">
        <is>
          <t>250.00</t>
        </is>
      </c>
    </row>
    <row collapsed="false" customFormat="false" customHeight="false" hidden="false" ht="12.1" outlineLevel="0" r="183">
      <c r="A183" s="5" t="s">
        <f>=HYPERLINK("https://www.rossileiloes.com.br/lote/detalhe/137928", "254")</f>
      </c>
      <c r="B183" s="4" t="s">
        <f>=HYPERLINK("https://www.rossileiloes.com.br/lote/detalhe/137928", "  Cabine suplementar em alumínio medidas aproximadas 2,20 comprimento  x 1,40 largura x 2,00 altura")</f>
      </c>
      <c r="C183" s="4" t="inlineStr">
        <is>
          <t>Não vendido</t>
        </is>
      </c>
      <c r="D183" s="4" t="inlineStr">
        <is>
          <t>0</t>
        </is>
      </c>
      <c r="E183" s="5" t="inlineStr">
        <is>
          <t>2.400,00</t>
        </is>
      </c>
      <c r="F183" s="4" t="inlineStr">
        <is>
          <t>250.00</t>
        </is>
      </c>
    </row>
    <row collapsed="false" customFormat="false" customHeight="false" hidden="false" ht="12.1" outlineLevel="0" r="184">
      <c r="A184" s="5" t="s">
        <f>=HYPERLINK("https://www.rossileiloes.com.br/lote/detalhe/137967", "255")</f>
      </c>
      <c r="B184" s="4" t="s">
        <f>=HYPERLINK("https://www.rossileiloes.com.br/lote/detalhe/137967", " 10 peças - Caixa metálica - 1,00 x 0,90 x 0,50")</f>
      </c>
      <c r="C184" s="4" t="inlineStr">
        <is>
          <t>Não vendido</t>
        </is>
      </c>
      <c r="D184" s="4" t="inlineStr">
        <is>
          <t>0</t>
        </is>
      </c>
      <c r="E184" s="5" t="inlineStr">
        <is>
          <t>2.800,00</t>
        </is>
      </c>
      <c r="F184" s="4" t="inlineStr">
        <is>
          <t>200.00</t>
        </is>
      </c>
    </row>
    <row collapsed="false" customFormat="false" customHeight="false" hidden="false" ht="12.1" outlineLevel="0" r="185">
      <c r="A185" s="5" t="s">
        <f>=HYPERLINK("https://www.rossileiloes.com.br/lote/detalhe/137971", "256")</f>
      </c>
      <c r="B185" s="4" t="s">
        <f>=HYPERLINK("https://www.rossileiloes.com.br/lote/detalhe/137971", " Alisador de concreto")</f>
      </c>
      <c r="C185" s="4" t="inlineStr">
        <is>
          <t>Não vendido</t>
        </is>
      </c>
      <c r="D185" s="4" t="inlineStr">
        <is>
          <t>0</t>
        </is>
      </c>
      <c r="E185" s="5" t="inlineStr">
        <is>
          <t>3.900,00</t>
        </is>
      </c>
      <c r="F185" s="4" t="inlineStr">
        <is>
          <t>50.00</t>
        </is>
      </c>
    </row>
    <row collapsed="false" customFormat="false" customHeight="false" hidden="false" ht="12.1" outlineLevel="0" r="186">
      <c r="A186" s="5" t="s">
        <f>=HYPERLINK("https://www.rossileiloes.com.br/lote/detalhe/137875", "257")</f>
      </c>
      <c r="B186" s="4" t="s">
        <f>=HYPERLINK("https://www.rossileiloes.com.br/lote/detalhe/137875", " Aprox. 2,5 ton de vidros para expositores (tamanhos variados)")</f>
      </c>
      <c r="C186" s="4" t="inlineStr">
        <is>
          <t>Não vendido</t>
        </is>
      </c>
      <c r="D186" s="4" t="inlineStr">
        <is>
          <t>0</t>
        </is>
      </c>
      <c r="E186" s="5" t="inlineStr">
        <is>
          <t>6.500,00</t>
        </is>
      </c>
      <c r="F186" s="4" t="inlineStr">
        <is>
          <t>250.00</t>
        </is>
      </c>
    </row>
    <row collapsed="false" customFormat="false" customHeight="false" hidden="false" ht="12.1" outlineLevel="0" r="187">
      <c r="A187" s="5" t="s">
        <f>=HYPERLINK("https://www.rossileiloes.com.br/lote/detalhe/137969", "258")</f>
      </c>
      <c r="B187" s="4" t="s">
        <f>=HYPERLINK("https://www.rossileiloes.com.br/lote/detalhe/137969", "Cápsula Saúna a vapor sem uso")</f>
      </c>
      <c r="C187" s="4" t="inlineStr">
        <is>
          <t>Não vendido</t>
        </is>
      </c>
      <c r="D187" s="4" t="inlineStr">
        <is>
          <t>0</t>
        </is>
      </c>
      <c r="E187" s="5" t="inlineStr">
        <is>
          <t>12.500,00</t>
        </is>
      </c>
      <c r="F187" s="4" t="inlineStr">
        <is>
          <t>200.00</t>
        </is>
      </c>
    </row>
    <row collapsed="false" customFormat="false" customHeight="false" hidden="false" ht="12.1" outlineLevel="0" r="188">
      <c r="A188" s="5" t="s">
        <f>=HYPERLINK("https://www.rossileiloes.com.br/lote/detalhe/137874", "259")</f>
      </c>
      <c r="B188" s="4" t="s">
        <f>=HYPERLINK("https://www.rossileiloes.com.br/lote/detalhe/137874", " Cabine para caminhão GMC (Pouco uso)")</f>
      </c>
      <c r="C188" s="4" t="inlineStr">
        <is>
          <t>Não vendido</t>
        </is>
      </c>
      <c r="D188" s="4" t="inlineStr">
        <is>
          <t>0</t>
        </is>
      </c>
      <c r="E188" s="5" t="inlineStr">
        <is>
          <t>5.000,00</t>
        </is>
      </c>
      <c r="F188" s="4" t="inlineStr">
        <is>
          <t>250.00</t>
        </is>
      </c>
    </row>
    <row collapsed="false" customFormat="false" customHeight="false" hidden="false" ht="12.1" outlineLevel="0" r="189">
      <c r="A189" s="5" t="s">
        <f>=HYPERLINK("https://www.rossileiloes.com.br/lote/detalhe/137876", "260")</f>
      </c>
      <c r="B189" s="4" t="s">
        <f>=HYPERLINK("https://www.rossileiloes.com.br/lote/detalhe/137876", "Plataforma elevatória. Aprox. 6 metros")</f>
      </c>
      <c r="C189" s="4" t="inlineStr">
        <is>
          <t>Não vendido</t>
        </is>
      </c>
      <c r="D189" s="4" t="inlineStr">
        <is>
          <t>0</t>
        </is>
      </c>
      <c r="E189" s="5" t="inlineStr">
        <is>
          <t>7.000,00</t>
        </is>
      </c>
      <c r="F189" s="4" t="inlineStr">
        <is>
          <t>250.00</t>
        </is>
      </c>
    </row>
    <row collapsed="false" customFormat="false" customHeight="false" hidden="false" ht="12.1" outlineLevel="0" r="190">
      <c r="A190" s="5" t="s">
        <f>=HYPERLINK("https://www.rossileiloes.com.br/lote/detalhe/137883", "261")</f>
      </c>
      <c r="B190" s="4" t="s">
        <f>=HYPERLINK("https://www.rossileiloes.com.br/lote/detalhe/137883", "PLAINA")</f>
      </c>
      <c r="C190" s="4" t="inlineStr">
        <is>
          <t>Não vendido</t>
        </is>
      </c>
      <c r="D190" s="4" t="inlineStr">
        <is>
          <t>0</t>
        </is>
      </c>
      <c r="E190" s="5" t="inlineStr">
        <is>
          <t>5.000,00</t>
        </is>
      </c>
      <c r="F190" s="4" t="inlineStr">
        <is>
          <t>250.00</t>
        </is>
      </c>
    </row>
    <row collapsed="false" customFormat="false" customHeight="false" hidden="false" ht="12.1" outlineLevel="0" r="191">
      <c r="A191" s="5" t="s">
        <f>=HYPERLINK("https://www.rossileiloes.com.br/lote/detalhe/137973", "262")</f>
      </c>
      <c r="B191" s="4" t="s">
        <f>=HYPERLINK("https://www.rossileiloes.com.br/lote/detalhe/137973", "Equipamento de inox")</f>
      </c>
      <c r="C191" s="4" t="inlineStr">
        <is>
          <t>Não vendido</t>
        </is>
      </c>
      <c r="D191" s="4" t="inlineStr">
        <is>
          <t>0</t>
        </is>
      </c>
      <c r="E191" s="5" t="inlineStr">
        <is>
          <t>9.000,00</t>
        </is>
      </c>
      <c r="F191" s="4" t="inlineStr">
        <is>
          <t>250.00</t>
        </is>
      </c>
    </row>
    <row collapsed="false" customFormat="false" customHeight="false" hidden="false" ht="12.1" outlineLevel="0" r="192">
      <c r="A192" s="5" t="s">
        <f>=HYPERLINK("https://www.rossileiloes.com.br/lote/detalhe/137974", "263")</f>
      </c>
      <c r="B192" s="4" t="s">
        <f>=HYPERLINK("https://www.rossileiloes.com.br/lote/detalhe/137974", "Tanque misturador em inox capacidade 1.000 litros")</f>
      </c>
      <c r="C192" s="4" t="inlineStr">
        <is>
          <t>Não vendido</t>
        </is>
      </c>
      <c r="D192" s="4" t="inlineStr">
        <is>
          <t>0</t>
        </is>
      </c>
      <c r="E192" s="5" t="inlineStr">
        <is>
          <t>9.000,00</t>
        </is>
      </c>
      <c r="F192" s="4" t="inlineStr">
        <is>
          <t>250.00</t>
        </is>
      </c>
    </row>
    <row collapsed="false" customFormat="false" customHeight="false" hidden="false" ht="12.1" outlineLevel="0" r="193">
      <c r="A193" s="5" t="s">
        <f>=HYPERLINK("https://www.rossileiloes.com.br/lote/detalhe/137827", "1002")</f>
      </c>
      <c r="B193" s="4" t="s">
        <f>=HYPERLINK("https://www.rossileiloes.com.br/lote/detalhe/137827", " ALIMENTADOR DE INJETORA CONAIR MDC30-SDC")</f>
      </c>
      <c r="C193" s="4" t="inlineStr">
        <is>
          <t>Não vendido</t>
        </is>
      </c>
      <c r="D193" s="4" t="inlineStr">
        <is>
          <t>0</t>
        </is>
      </c>
      <c r="E193" s="5" t="inlineStr">
        <is>
          <t>4.500,00</t>
        </is>
      </c>
      <c r="F193" s="4" t="inlineStr">
        <is>
          <t>100.00</t>
        </is>
      </c>
    </row>
    <row collapsed="false" customFormat="false" customHeight="false" hidden="false" ht="12.1" outlineLevel="0" r="194">
      <c r="A194" s="5" t="s">
        <f>=HYPERLINK("https://www.rossileiloes.com.br/lote/detalhe/137826", "1012")</f>
      </c>
      <c r="B194" s="4" t="s">
        <f>=HYPERLINK("https://www.rossileiloes.com.br/lote/detalhe/137826", " TURASK MOD. BRASILIA.")</f>
      </c>
      <c r="C194" s="4" t="inlineStr">
        <is>
          <t>Não vendido</t>
        </is>
      </c>
      <c r="D194" s="4" t="inlineStr">
        <is>
          <t>0</t>
        </is>
      </c>
      <c r="E194" s="5" t="inlineStr">
        <is>
          <t>2.500,00</t>
        </is>
      </c>
      <c r="F194" s="4" t="inlineStr">
        <is>
          <t>100.00</t>
        </is>
      </c>
    </row>
    <row collapsed="false" customFormat="false" customHeight="false" hidden="false" ht="12.1" outlineLevel="0" r="195">
      <c r="A195" s="5" t="s">
        <f>=HYPERLINK("https://www.rossileiloes.com.br/lote/detalhe/137825", "1014")</f>
      </c>
      <c r="B195" s="4" t="s">
        <f>=HYPERLINK("https://www.rossileiloes.com.br/lote/detalhe/137825", " COMPRESSOR DE AR BARIONKAR FB 30/350, ANO: 1999, C/ MOTOR WEG 7,5 CV")</f>
      </c>
      <c r="C195" s="4" t="inlineStr">
        <is>
          <t>Não vendido</t>
        </is>
      </c>
      <c r="D195" s="4" t="inlineStr">
        <is>
          <t>0</t>
        </is>
      </c>
      <c r="E195" s="5" t="inlineStr">
        <is>
          <t>2.000,00</t>
        </is>
      </c>
      <c r="F195" s="4" t="inlineStr">
        <is>
          <t>200.00</t>
        </is>
      </c>
    </row>
    <row collapsed="false" customFormat="false" customHeight="false" hidden="false" ht="12.1" outlineLevel="0" r="196">
      <c r="A196" s="5" t="s">
        <f>=HYPERLINK("https://www.rossileiloes.com.br/lote/detalhe/137829", "1029")</f>
      </c>
      <c r="B196" s="4" t="s">
        <f>=HYPERLINK("https://www.rossileiloes.com.br/lote/detalhe/137829", " ROSQUEADEIRA AUTOMÁTICA")</f>
      </c>
      <c r="C196" s="4" t="inlineStr">
        <is>
          <t>Não vendido</t>
        </is>
      </c>
      <c r="D196" s="4" t="inlineStr">
        <is>
          <t>0</t>
        </is>
      </c>
      <c r="E196" s="5" t="inlineStr">
        <is>
          <t>2.500,00</t>
        </is>
      </c>
      <c r="F196" s="4" t="inlineStr">
        <is>
          <t>200.00</t>
        </is>
      </c>
    </row>
    <row collapsed="false" customFormat="false" customHeight="false" hidden="false" ht="12.1" outlineLevel="0" r="197">
      <c r="A197" s="5" t="s">
        <f>=HYPERLINK("https://www.rossileiloes.com.br/lote/detalhe/137828", "1030")</f>
      </c>
      <c r="B197" s="4" t="s">
        <f>=HYPERLINK("https://www.rossileiloes.com.br/lote/detalhe/137828", " ROSQUEADEIRA AUTOMÁTICA")</f>
      </c>
      <c r="C197" s="4" t="inlineStr">
        <is>
          <t>Não vendido</t>
        </is>
      </c>
      <c r="D197" s="4" t="inlineStr">
        <is>
          <t>0</t>
        </is>
      </c>
      <c r="E197" s="5" t="inlineStr">
        <is>
          <t>2.500,00</t>
        </is>
      </c>
      <c r="F197" s="4" t="inlineStr">
        <is>
          <t>200.00</t>
        </is>
      </c>
    </row>
    <row collapsed="false" customFormat="false" customHeight="false" hidden="false" ht="12.1" outlineLevel="0" r="198">
      <c r="A198" s="5" t="s">
        <f>=HYPERLINK("https://www.rossileiloes.com.br/lote/detalhe/137830", "1031")</f>
      </c>
      <c r="B198" s="4" t="s">
        <f>=HYPERLINK("https://www.rossileiloes.com.br/lote/detalhe/137830", " ROSQUEADEIRA AUTOMÁTICA")</f>
      </c>
      <c r="C198" s="4" t="inlineStr">
        <is>
          <t>Não vendido</t>
        </is>
      </c>
      <c r="D198" s="4" t="inlineStr">
        <is>
          <t>0</t>
        </is>
      </c>
      <c r="E198" s="5" t="inlineStr">
        <is>
          <t>2.500,00</t>
        </is>
      </c>
      <c r="F198" s="4" t="inlineStr">
        <is>
          <t>200.00</t>
        </is>
      </c>
    </row>
    <row collapsed="false" customFormat="false" customHeight="false" hidden="false" ht="12.1" outlineLevel="0" r="199">
      <c r="A199" s="5" t="s">
        <f>=HYPERLINK("https://www.rossileiloes.com.br/lote/detalhe/137832", "1033")</f>
      </c>
      <c r="B199" s="4" t="s">
        <f>=HYPERLINK("https://www.rossileiloes.com.br/lote/detalhe/137832", " ROSQUEADEIRA AUTOMÁTICA")</f>
      </c>
      <c r="C199" s="4" t="inlineStr">
        <is>
          <t>Não vendido</t>
        </is>
      </c>
      <c r="D199" s="4" t="inlineStr">
        <is>
          <t>0</t>
        </is>
      </c>
      <c r="E199" s="5" t="inlineStr">
        <is>
          <t>2.500,00</t>
        </is>
      </c>
      <c r="F199" s="4" t="inlineStr">
        <is>
          <t>200.00</t>
        </is>
      </c>
    </row>
    <row collapsed="false" customFormat="false" customHeight="false" hidden="false" ht="12.1" outlineLevel="0" r="200">
      <c r="A200" s="5" t="s">
        <f>=HYPERLINK("https://www.rossileiloes.com.br/lote/detalhe/137833", "1034")</f>
      </c>
      <c r="B200" s="4" t="s">
        <f>=HYPERLINK("https://www.rossileiloes.com.br/lote/detalhe/137833", " ROSQUEADEIRA AUTOMÁTICA")</f>
      </c>
      <c r="C200" s="4" t="inlineStr">
        <is>
          <t>Não vendido</t>
        </is>
      </c>
      <c r="D200" s="4" t="inlineStr">
        <is>
          <t>0</t>
        </is>
      </c>
      <c r="E200" s="5" t="inlineStr">
        <is>
          <t>2.500,00</t>
        </is>
      </c>
      <c r="F200" s="4" t="inlineStr">
        <is>
          <t>200.00</t>
        </is>
      </c>
    </row>
    <row collapsed="false" customFormat="false" customHeight="false" hidden="false" ht="12.1" outlineLevel="0" r="201">
      <c r="A201" s="5" t="s">
        <f>=HYPERLINK("https://www.rossileiloes.com.br/lote/detalhe/137831", "1035")</f>
      </c>
      <c r="B201" s="4" t="s">
        <f>=HYPERLINK("https://www.rossileiloes.com.br/lote/detalhe/137831", " ROSQUEADEIRA AUTOMÁTICA")</f>
      </c>
      <c r="C201" s="4" t="inlineStr">
        <is>
          <t>Não vendido</t>
        </is>
      </c>
      <c r="D201" s="4" t="inlineStr">
        <is>
          <t>0</t>
        </is>
      </c>
      <c r="E201" s="5" t="inlineStr">
        <is>
          <t>2.500,00</t>
        </is>
      </c>
      <c r="F201" s="4" t="inlineStr">
        <is>
          <t>200.00</t>
        </is>
      </c>
    </row>
    <row collapsed="false" customFormat="false" customHeight="false" hidden="false" ht="12.1" outlineLevel="0" r="202">
      <c r="A202" s="5" t="s">
        <f>=HYPERLINK("https://www.rossileiloes.com.br/lote/detalhe/137834", "1037")</f>
      </c>
      <c r="B202" s="4" t="s">
        <f>=HYPERLINK("https://www.rossileiloes.com.br/lote/detalhe/137834", " ROSQUEADEIRA AUTOMÁTICA")</f>
      </c>
      <c r="C202" s="4" t="inlineStr">
        <is>
          <t>Não vendido</t>
        </is>
      </c>
      <c r="D202" s="4" t="inlineStr">
        <is>
          <t>0</t>
        </is>
      </c>
      <c r="E202" s="5" t="inlineStr">
        <is>
          <t>2.500,00</t>
        </is>
      </c>
      <c r="F202" s="4" t="inlineStr">
        <is>
          <t>200.00</t>
        </is>
      </c>
    </row>
    <row collapsed="false" customFormat="false" customHeight="false" hidden="false" ht="12.1" outlineLevel="0" r="203">
      <c r="A203" s="5" t="s">
        <f>=HYPERLINK("https://www.rossileiloes.com.br/lote/detalhe/137835", "1040")</f>
      </c>
      <c r="B203" s="4" t="s">
        <f>=HYPERLINK("https://www.rossileiloes.com.br/lote/detalhe/137835", " ROSQUEADEIRA AUTOMÁTICA")</f>
      </c>
      <c r="C203" s="4" t="inlineStr">
        <is>
          <t>Não vendido</t>
        </is>
      </c>
      <c r="D203" s="4" t="inlineStr">
        <is>
          <t>0</t>
        </is>
      </c>
      <c r="E203" s="5" t="inlineStr">
        <is>
          <t>2.500,00</t>
        </is>
      </c>
      <c r="F203" s="4" t="inlineStr">
        <is>
          <t>200.00</t>
        </is>
      </c>
    </row>
    <row collapsed="false" customFormat="false" customHeight="false" hidden="false" ht="12.1" outlineLevel="0" r="204">
      <c r="A204" s="5" t="s">
        <f>=HYPERLINK("https://www.rossileiloes.com.br/lote/detalhe/137836", "1041")</f>
      </c>
      <c r="B204" s="4" t="s">
        <f>=HYPERLINK("https://www.rossileiloes.com.br/lote/detalhe/137836", " ROSQUEADEIRA AUTOMÁTICA")</f>
      </c>
      <c r="C204" s="4" t="inlineStr">
        <is>
          <t>Não vendido</t>
        </is>
      </c>
      <c r="D204" s="4" t="inlineStr">
        <is>
          <t>0</t>
        </is>
      </c>
      <c r="E204" s="5" t="inlineStr">
        <is>
          <t>2.500,00</t>
        </is>
      </c>
      <c r="F204" s="4" t="inlineStr">
        <is>
          <t>200.00</t>
        </is>
      </c>
    </row>
    <row collapsed="false" customFormat="false" customHeight="false" hidden="false" ht="12.1" outlineLevel="0" r="205">
      <c r="A205" s="5" t="s">
        <f>=HYPERLINK("https://www.rossileiloes.com.br/lote/detalhe/137837", "1050")</f>
      </c>
      <c r="B205" s="4" t="s">
        <f>=HYPERLINK("https://www.rossileiloes.com.br/lote/detalhe/137837", " ROSQUEADEIRA AUTOMÁTICA")</f>
      </c>
      <c r="C205" s="4" t="inlineStr">
        <is>
          <t>Não vendido</t>
        </is>
      </c>
      <c r="D205" s="4" t="inlineStr">
        <is>
          <t>0</t>
        </is>
      </c>
      <c r="E205" s="5" t="inlineStr">
        <is>
          <t>4.000,00</t>
        </is>
      </c>
      <c r="F205" s="4" t="inlineStr">
        <is>
          <t>200.00</t>
        </is>
      </c>
    </row>
    <row collapsed="false" customFormat="false" customHeight="false" hidden="false" ht="12.1" outlineLevel="0" r="206">
      <c r="A206" s="5" t="s">
        <f>=HYPERLINK("https://www.rossileiloes.com.br/lote/detalhe/137838", "1051")</f>
      </c>
      <c r="B206" s="4" t="s">
        <f>=HYPERLINK("https://www.rossileiloes.com.br/lote/detalhe/137838", " FURADEIRA DE COLUNA MANUAL")</f>
      </c>
      <c r="C206" s="4" t="inlineStr">
        <is>
          <t>Não vendido</t>
        </is>
      </c>
      <c r="D206" s="4" t="inlineStr">
        <is>
          <t>0</t>
        </is>
      </c>
      <c r="E206" s="5" t="inlineStr">
        <is>
          <t>6.500,00</t>
        </is>
      </c>
      <c r="F206" s="4" t="inlineStr">
        <is>
          <t>200.00</t>
        </is>
      </c>
    </row>
    <row collapsed="false" customFormat="false" customHeight="false" hidden="false" ht="12.1" outlineLevel="0" r="207">
      <c r="A207" s="5" t="s">
        <f>=HYPERLINK("https://www.rossileiloes.com.br/lote/detalhe/137839", "1052")</f>
      </c>
      <c r="B207" s="4" t="s">
        <f>=HYPERLINK("https://www.rossileiloes.com.br/lote/detalhe/137839", " 2 PENEIRAS VIBRATÓRIAS")</f>
      </c>
      <c r="C207" s="4" t="inlineStr">
        <is>
          <t>Não vendido</t>
        </is>
      </c>
      <c r="D207" s="4" t="inlineStr">
        <is>
          <t>0</t>
        </is>
      </c>
      <c r="E207" s="5" t="inlineStr">
        <is>
          <t>2.500,00</t>
        </is>
      </c>
      <c r="F207" s="4" t="inlineStr">
        <is>
          <t>100.00</t>
        </is>
      </c>
    </row>
    <row collapsed="false" customFormat="false" customHeight="false" hidden="false" ht="12.1" outlineLevel="0" r="208">
      <c r="A208" s="5" t="s">
        <f>=HYPERLINK("https://www.rossileiloes.com.br/lote/detalhe/137840", "1054")</f>
      </c>
      <c r="B208" s="4" t="s">
        <f>=HYPERLINK("https://www.rossileiloes.com.br/lote/detalhe/137840", " COMPRESSOR DE AR DOUAT C/ MOTOR 5 CV")</f>
      </c>
      <c r="C208" s="4" t="inlineStr">
        <is>
          <t>Não vendido</t>
        </is>
      </c>
      <c r="D208" s="4" t="inlineStr">
        <is>
          <t>0</t>
        </is>
      </c>
      <c r="E208" s="5" t="inlineStr">
        <is>
          <t>2.500,00</t>
        </is>
      </c>
      <c r="F208" s="4" t="inlineStr">
        <is>
          <t>100.00</t>
        </is>
      </c>
    </row>
    <row collapsed="false" customFormat="false" customHeight="false" hidden="false" ht="12.1" outlineLevel="0" r="209">
      <c r="A209" s="5" t="s">
        <f>=HYPERLINK("https://www.rossileiloes.com.br/lote/detalhe/137841", "1064")</f>
      </c>
      <c r="B209" s="4" t="s">
        <f>=HYPERLINK("https://www.rossileiloes.com.br/lote/detalhe/137841", " REEVES")</f>
      </c>
      <c r="C209" s="4" t="inlineStr">
        <is>
          <t>Não vendido</t>
        </is>
      </c>
      <c r="D209" s="4" t="inlineStr">
        <is>
          <t>0</t>
        </is>
      </c>
      <c r="E209" s="5" t="inlineStr">
        <is>
          <t>7.250,00</t>
        </is>
      </c>
      <c r="F209" s="4" t="inlineStr">
        <is>
          <t>200.00</t>
        </is>
      </c>
    </row>
    <row collapsed="false" customFormat="false" customHeight="false" hidden="false" ht="12.1" outlineLevel="0" r="210">
      <c r="A210" s="5" t="s">
        <f>=HYPERLINK("https://www.rossileiloes.com.br/lote/detalhe/137842", "1095")</f>
      </c>
      <c r="B210" s="4" t="s">
        <f>=HYPERLINK("https://www.rossileiloes.com.br/lote/detalhe/137842", " UNIDADE HIDRÁULICA C/ MOTOR")</f>
      </c>
      <c r="C210" s="4" t="inlineStr">
        <is>
          <t>Não vendido</t>
        </is>
      </c>
      <c r="D210" s="4" t="inlineStr">
        <is>
          <t>0</t>
        </is>
      </c>
      <c r="E210" s="5" t="inlineStr">
        <is>
          <t>3.900,00</t>
        </is>
      </c>
      <c r="F210" s="4" t="inlineStr">
        <is>
          <t>100.00</t>
        </is>
      </c>
    </row>
    <row collapsed="false" customFormat="false" customHeight="false" hidden="false" ht="12.1" outlineLevel="0" r="211">
      <c r="A211" s="5" t="s">
        <f>=HYPERLINK("https://www.rossileiloes.com.br/lote/detalhe/137843", "1099")</f>
      </c>
      <c r="B211" s="4" t="s">
        <f>=HYPERLINK("https://www.rossileiloes.com.br/lote/detalhe/137843", " 2 TANQUES CILINDRICOS HORIZONTAIS EM AÇO CARBONO AGROMETAL")</f>
      </c>
      <c r="C211" s="4" t="inlineStr">
        <is>
          <t>Não vendido</t>
        </is>
      </c>
      <c r="D211" s="4" t="inlineStr">
        <is>
          <t>0</t>
        </is>
      </c>
      <c r="E211" s="5" t="inlineStr">
        <is>
          <t>1.500,00</t>
        </is>
      </c>
      <c r="F211" s="4" t="inlineStr">
        <is>
          <t>100.00</t>
        </is>
      </c>
    </row>
    <row collapsed="false" customFormat="false" customHeight="false" hidden="false" ht="12.1" outlineLevel="0" r="212">
      <c r="A212" s="5" t="s">
        <f>=HYPERLINK("https://www.rossileiloes.com.br/lote/detalhe/137844", "1118")</f>
      </c>
      <c r="B212" s="4" t="s">
        <f>=HYPERLINK("https://www.rossileiloes.com.br/lote/detalhe/137844", "PAINEL PARA TESTE")</f>
      </c>
      <c r="C212" s="4" t="inlineStr">
        <is>
          <t>Não vendido</t>
        </is>
      </c>
      <c r="D212" s="4" t="inlineStr">
        <is>
          <t>0</t>
        </is>
      </c>
      <c r="E212" s="5" t="inlineStr">
        <is>
          <t>500,00</t>
        </is>
      </c>
      <c r="F212" s="4" t="inlineStr">
        <is>
          <t>100.00</t>
        </is>
      </c>
    </row>
    <row collapsed="false" customFormat="false" customHeight="false" hidden="false" ht="12.1" outlineLevel="0" r="213">
      <c r="A213" s="5" t="s">
        <f>=HYPERLINK("https://www.rossileiloes.com.br/lote/detalhe/137845", "1135")</f>
      </c>
      <c r="B213" s="4" t="s">
        <f>=HYPERLINK("https://www.rossileiloes.com.br/lote/detalhe/137845", " Máquina de fazer gravação a laser ")</f>
      </c>
      <c r="C213" s="4" t="inlineStr">
        <is>
          <t>Lote retirado</t>
        </is>
      </c>
      <c r="D213" s="4" t="inlineStr">
        <is>
          <t>0</t>
        </is>
      </c>
      <c r="E213" s="5" t="inlineStr">
        <is>
          <t>7.900,00</t>
        </is>
      </c>
      <c r="F213" s="4" t="inlineStr">
        <is>
          <t>200.00</t>
        </is>
      </c>
    </row>
    <row collapsed="false" customFormat="false" customHeight="false" hidden="false" ht="12.1" outlineLevel="0" r="214">
      <c r="A214" s="5" t="s">
        <f>=HYPERLINK("https://www.rossileiloes.com.br/lote/detalhe/137846", "1136")</f>
      </c>
      <c r="B214" s="4" t="s">
        <f>=HYPERLINK("https://www.rossileiloes.com.br/lote/detalhe/137846", " Painel controlador de tráfego")</f>
      </c>
      <c r="C214" s="4" t="inlineStr">
        <is>
          <t>Não vendido</t>
        </is>
      </c>
      <c r="D214" s="4" t="inlineStr">
        <is>
          <t>0</t>
        </is>
      </c>
      <c r="E214" s="5" t="inlineStr">
        <is>
          <t>4.200,00</t>
        </is>
      </c>
      <c r="F214" s="4" t="inlineStr">
        <is>
          <t>100.00</t>
        </is>
      </c>
    </row>
    <row collapsed="false" customFormat="false" customHeight="false" hidden="false" ht="12.1" outlineLevel="0" r="215">
      <c r="A215" s="5" t="s">
        <f>=HYPERLINK("https://www.rossileiloes.com.br/lote/detalhe/137847", "1138")</f>
      </c>
      <c r="B215" s="4" t="s">
        <f>=HYPERLINK("https://www.rossileiloes.com.br/lote/detalhe/137847", " aprox. 350 unidades ganchos de segurança")</f>
      </c>
      <c r="C215" s="4" t="inlineStr">
        <is>
          <t>Não vendido</t>
        </is>
      </c>
      <c r="D215" s="4" t="inlineStr">
        <is>
          <t>0</t>
        </is>
      </c>
      <c r="E215" s="5" t="inlineStr">
        <is>
          <t>2.500,00</t>
        </is>
      </c>
      <c r="F215" s="4" t="inlineStr">
        <is>
          <t>200.00</t>
        </is>
      </c>
    </row>
    <row collapsed="false" customFormat="false" customHeight="false" hidden="false" ht="12.1" outlineLevel="0" r="216">
      <c r="A216" s="5" t="s">
        <f>=HYPERLINK("https://www.rossileiloes.com.br/lote/detalhe/137848", "1156")</f>
      </c>
      <c r="B216" s="4" t="s">
        <f>=HYPERLINK("https://www.rossileiloes.com.br/lote/detalhe/137848", " 7 un. escadas de madeira ")</f>
      </c>
      <c r="C216" s="4" t="inlineStr">
        <is>
          <t>Não vendido</t>
        </is>
      </c>
      <c r="D216" s="4" t="inlineStr">
        <is>
          <t>0</t>
        </is>
      </c>
      <c r="E216" s="5" t="inlineStr">
        <is>
          <t>3.900,00</t>
        </is>
      </c>
      <c r="F216" s="4" t="inlineStr">
        <is>
          <t>100.00</t>
        </is>
      </c>
    </row>
    <row collapsed="false" customFormat="false" customHeight="false" hidden="false" ht="12.1" outlineLevel="0" r="217">
      <c r="A217" s="5" t="s">
        <f>=HYPERLINK("https://www.rossileiloes.com.br/lote/detalhe/137852", "1165")</f>
      </c>
      <c r="B217" s="4" t="s">
        <f>=HYPERLINK("https://www.rossileiloes.com.br/lote/detalhe/137852", "[ LANCES POR KG ] Aprox. 30.000 quilos de eixos. Várias medidas.")</f>
      </c>
      <c r="C217" s="4" t="inlineStr">
        <is>
          <t>Não vendido</t>
        </is>
      </c>
      <c r="D217" s="4" t="inlineStr">
        <is>
          <t>0</t>
        </is>
      </c>
      <c r="E217" s="5" t="inlineStr">
        <is>
          <t>2,30</t>
        </is>
      </c>
      <c r="F217" s="4" t="inlineStr">
        <is>
          <t>0.10</t>
        </is>
      </c>
    </row>
    <row collapsed="false" customFormat="false" customHeight="false" hidden="false" ht="12.1" outlineLevel="0" r="218">
      <c r="A218" s="5" t="s">
        <f>=HYPERLINK("https://www.rossileiloes.com.br/lote/detalhe/137851", "1166")</f>
      </c>
      <c r="B218" s="4" t="s">
        <f>=HYPERLINK("https://www.rossileiloes.com.br/lote/detalhe/137851", " 1 un. de Torre de refrigeração de água")</f>
      </c>
      <c r="C218" s="4" t="inlineStr">
        <is>
          <t>Não vendido</t>
        </is>
      </c>
      <c r="D218" s="4" t="inlineStr">
        <is>
          <t>0</t>
        </is>
      </c>
      <c r="E218" s="5" t="inlineStr">
        <is>
          <t>3.900,00</t>
        </is>
      </c>
      <c r="F218" s="4" t="inlineStr">
        <is>
          <t>100.00</t>
        </is>
      </c>
    </row>
    <row collapsed="false" customFormat="false" customHeight="false" hidden="false" ht="12.1" outlineLevel="0" r="219">
      <c r="A219" s="5" t="s">
        <f>=HYPERLINK("https://www.rossileiloes.com.br/lote/detalhe/137850", "1167")</f>
      </c>
      <c r="B219" s="4" t="s">
        <f>=HYPERLINK("https://www.rossileiloes.com.br/lote/detalhe/137850", " 1 un. de Torre de refrigeração de água")</f>
      </c>
      <c r="C219" s="4" t="inlineStr">
        <is>
          <t>Não vendido</t>
        </is>
      </c>
      <c r="D219" s="4" t="inlineStr">
        <is>
          <t>0</t>
        </is>
      </c>
      <c r="E219" s="5" t="inlineStr">
        <is>
          <t>3.900,00</t>
        </is>
      </c>
      <c r="F219" s="4" t="inlineStr">
        <is>
          <t>100.00</t>
        </is>
      </c>
    </row>
    <row collapsed="false" customFormat="false" customHeight="false" hidden="false" ht="12.1" outlineLevel="0" r="220">
      <c r="A220" s="5" t="s">
        <f>=HYPERLINK("https://www.rossileiloes.com.br/lote/detalhe/137849", "1168")</f>
      </c>
      <c r="B220" s="4" t="s">
        <f>=HYPERLINK("https://www.rossileiloes.com.br/lote/detalhe/137849", " Forno tipo bambole em aço carbono")</f>
      </c>
      <c r="C220" s="4" t="inlineStr">
        <is>
          <t>Não vendido</t>
        </is>
      </c>
      <c r="D220" s="4" t="inlineStr">
        <is>
          <t>0</t>
        </is>
      </c>
      <c r="E220" s="5" t="inlineStr">
        <is>
          <t>10.000,00</t>
        </is>
      </c>
      <c r="F220" s="4" t="inlineStr">
        <is>
          <t>250.00</t>
        </is>
      </c>
    </row>
    <row collapsed="false" customFormat="false" customHeight="false" hidden="false" ht="12.1" outlineLevel="0" r="221">
      <c r="A221" s="5" t="s">
        <f>=HYPERLINK("https://www.rossileiloes.com.br/lote/detalhe/137853", "1169")</f>
      </c>
      <c r="B221" s="4" t="s">
        <f>=HYPERLINK("https://www.rossileiloes.com.br/lote/detalhe/137853", " Forno tipo bambole em aço inox")</f>
      </c>
      <c r="C221" s="4" t="inlineStr">
        <is>
          <t>Não vendido</t>
        </is>
      </c>
      <c r="D221" s="4" t="inlineStr">
        <is>
          <t>0</t>
        </is>
      </c>
      <c r="E221" s="5" t="inlineStr">
        <is>
          <t>21.000,00</t>
        </is>
      </c>
      <c r="F221" s="4" t="inlineStr">
        <is>
          <t>250.00</t>
        </is>
      </c>
    </row>
    <row collapsed="false" customFormat="false" customHeight="false" hidden="false" ht="12.1" outlineLevel="0" r="222">
      <c r="A222" s="5" t="s">
        <f>=HYPERLINK("https://www.rossileiloes.com.br/lote/detalhe/137856", "1174")</f>
      </c>
      <c r="B222" s="4" t="s">
        <f>=HYPERLINK("https://www.rossileiloes.com.br/lote/detalhe/137856", " 7 secadores de mão. Ar quente e frio")</f>
      </c>
      <c r="C222" s="4" t="inlineStr">
        <is>
          <t>Não vendido</t>
        </is>
      </c>
      <c r="D222" s="4" t="inlineStr">
        <is>
          <t>0</t>
        </is>
      </c>
      <c r="E222" s="5" t="inlineStr">
        <is>
          <t>6.500,00</t>
        </is>
      </c>
      <c r="F222" s="4" t="inlineStr">
        <is>
          <t>250.00</t>
        </is>
      </c>
    </row>
    <row collapsed="false" customFormat="false" customHeight="false" hidden="false" ht="12.1" outlineLevel="0" r="223">
      <c r="A223" s="5" t="s">
        <f>=HYPERLINK("https://www.rossileiloes.com.br/lote/detalhe/137857", "1180")</f>
      </c>
      <c r="B223" s="4" t="s">
        <f>=HYPERLINK("https://www.rossileiloes.com.br/lote/detalhe/137857", " Torninho")</f>
      </c>
      <c r="C223" s="4" t="inlineStr">
        <is>
          <t>Não vendido</t>
        </is>
      </c>
      <c r="D223" s="4" t="inlineStr">
        <is>
          <t>0</t>
        </is>
      </c>
      <c r="E223" s="5" t="inlineStr">
        <is>
          <t>1.900,00</t>
        </is>
      </c>
      <c r="F223" s="4" t="inlineStr">
        <is>
          <t>100.00</t>
        </is>
      </c>
    </row>
    <row collapsed="false" customFormat="false" customHeight="false" hidden="false" ht="12.1" outlineLevel="0" r="224">
      <c r="A224" s="5" t="s">
        <f>=HYPERLINK("https://www.rossileiloes.com.br/lote/detalhe/137855", "1182")</f>
      </c>
      <c r="B224" s="4" t="s">
        <f>=HYPERLINK("https://www.rossileiloes.com.br/lote/detalhe/137855", " Plaina de chaveta Rocco")</f>
      </c>
      <c r="C224" s="4" t="inlineStr">
        <is>
          <t>Não vendido</t>
        </is>
      </c>
      <c r="D224" s="4" t="inlineStr">
        <is>
          <t>0</t>
        </is>
      </c>
      <c r="E224" s="5" t="inlineStr">
        <is>
          <t>11.500,00</t>
        </is>
      </c>
      <c r="F224" s="4" t="inlineStr">
        <is>
          <t>250.00</t>
        </is>
      </c>
    </row>
    <row collapsed="false" customFormat="false" customHeight="false" hidden="false" ht="12.1" outlineLevel="0" r="225">
      <c r="A225" s="5" t="s">
        <f>=HYPERLINK("https://www.rossileiloes.com.br/lote/detalhe/137858", "1186")</f>
      </c>
      <c r="B225" s="4" t="s">
        <f>=HYPERLINK("https://www.rossileiloes.com.br/lote/detalhe/137858", " Fogão de 8 bocas em inox")</f>
      </c>
      <c r="C225" s="4" t="inlineStr">
        <is>
          <t>Não vendido</t>
        </is>
      </c>
      <c r="D225" s="4" t="inlineStr">
        <is>
          <t>0</t>
        </is>
      </c>
      <c r="E225" s="5" t="inlineStr">
        <is>
          <t>1.200,00</t>
        </is>
      </c>
      <c r="F225" s="4" t="inlineStr">
        <is>
          <t>100.00</t>
        </is>
      </c>
    </row>
    <row collapsed="false" customFormat="false" customHeight="false" hidden="false" ht="12.1" outlineLevel="0" r="226">
      <c r="A226" s="5" t="s">
        <f>=HYPERLINK("https://www.rossileiloes.com.br/lote/detalhe/137854", "1187")</f>
      </c>
      <c r="B226" s="4" t="s">
        <f>=HYPERLINK("https://www.rossileiloes.com.br/lote/detalhe/137854", " Máquina de lavar material")</f>
      </c>
      <c r="C226" s="4" t="inlineStr">
        <is>
          <t>Não vendido</t>
        </is>
      </c>
      <c r="D226" s="4" t="inlineStr">
        <is>
          <t>0</t>
        </is>
      </c>
      <c r="E226" s="5" t="inlineStr">
        <is>
          <t>1.200,00</t>
        </is>
      </c>
      <c r="F226" s="4" t="inlineStr">
        <is>
          <t>100.00</t>
        </is>
      </c>
    </row>
    <row collapsed="false" customFormat="false" customHeight="false" hidden="false" ht="12.1" outlineLevel="0" r="227">
      <c r="A227" s="5" t="s">
        <f>=HYPERLINK("https://www.rossileiloes.com.br/lote/detalhe/137859", "1189")</f>
      </c>
      <c r="B227" s="4" t="s">
        <f>=HYPERLINK("https://www.rossileiloes.com.br/lote/detalhe/137859", "Máquina de fazer Raio-X a Laser")</f>
      </c>
      <c r="C227" s="4" t="inlineStr">
        <is>
          <t>Não vendido</t>
        </is>
      </c>
      <c r="D227" s="4" t="inlineStr">
        <is>
          <t>0</t>
        </is>
      </c>
      <c r="E227" s="5" t="inlineStr">
        <is>
          <t>900,00</t>
        </is>
      </c>
      <c r="F227" s="4" t="inlineStr">
        <is>
          <t>200.00</t>
        </is>
      </c>
    </row>
    <row collapsed="false" customFormat="false" customHeight="false" hidden="false" ht="12.1" outlineLevel="0" r="228">
      <c r="A228" s="5" t="s">
        <f>=HYPERLINK("https://www.rossileiloes.com.br/lote/detalhe/137946", "1190")</f>
      </c>
      <c r="B228" s="4" t="s">
        <f>=HYPERLINK("https://www.rossileiloes.com.br/lote/detalhe/137946", "aprox.150 fechaduras diversas sem uso (no estado)")</f>
      </c>
      <c r="C228" s="4" t="inlineStr">
        <is>
          <t>Não vendido</t>
        </is>
      </c>
      <c r="D228" s="4" t="inlineStr">
        <is>
          <t>0</t>
        </is>
      </c>
      <c r="E228" s="5" t="inlineStr">
        <is>
          <t>8.000,00</t>
        </is>
      </c>
      <c r="F228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2026-06-28T06:51:00.00Z</dcterms:created>
  <dc:creator>Tellks Tecnologia</dc:creator>
  <cp:revision>0</cp:revision>
</cp:coreProperties>
</file>