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ANTIGAS, ZÜNDAPPs PÓS GUERRA, VESPAS, CAMINHÃO, TRATOR, BICICLETAS ANTIGAS, BEBIDAS </t>
        </is>
      </c>
      <c r="C6" s="4"/>
      <c r="D6" s="4"/>
      <c r="E6" s="4"/>
      <c r="F6" s="4"/>
    </row>
    <row collapsed="false" customFormat="false" customHeight="false" hidden="false" ht="12.1" outlineLevel="0" r="7">
      <c r="A7" s="3" t="inlineStr">
        <is>
          <t>Data</t>
        </is>
      </c>
      <c r="B7" s="4" t="inlineStr">
        <is>
          <t>03/11/2021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=HYPERLINK("https://www.rossileiloes.com.br/lote/detalhe/104507", "000")</f>
      </c>
      <c r="B11" s="4" t="s">
        <f>=HYPERLINK("https://www.rossileiloes.com.br/lote/detalhe/104507", "[ VÍDEOS ] Caminhão Scania T112 H 4x2. Ano 1985/86. Funcionando.")</f>
      </c>
      <c r="C11" s="4" t="inlineStr">
        <is>
          <t>Não vendido</t>
        </is>
      </c>
      <c r="D11" s="4" t="inlineStr">
        <is>
          <t>0</t>
        </is>
      </c>
      <c r="E11" s="5" t="inlineStr">
        <is>
          <t>45.000,00</t>
        </is>
      </c>
      <c r="F11" s="4" t="inlineStr">
        <is>
          <t>500.00</t>
        </is>
      </c>
    </row>
    <row collapsed="false" customFormat="false" customHeight="false" hidden="false" ht="12.1" outlineLevel="0" r="12">
      <c r="A12" s="5" t="s">
        <f>=HYPERLINK("https://www.rossileiloes.com.br/lote/detalhe/104437", "001")</f>
      </c>
      <c r="B12" s="4" t="s">
        <f>=HYPERLINK("https://www.rossileiloes.com.br/lote/detalhe/104437", " [ VÍDEO ] VESPA PIAGGIO PX-200 ORIGINAL ANO 1986. 03 PNEUS SEM USO C/ P ESTEPE, BAGAGEIRO ARTICULADO. EM FUNCIONAMENTO. DOCUMENTAÇÃO EM ORDEM")</f>
      </c>
      <c r="C12" s="4" t="inlineStr">
        <is>
          <t>Não vendido</t>
        </is>
      </c>
      <c r="D12" s="4" t="inlineStr">
        <is>
          <t>0</t>
        </is>
      </c>
      <c r="E12" s="5" t="inlineStr">
        <is>
          <t>4.900,00</t>
        </is>
      </c>
      <c r="F12" s="4" t="inlineStr">
        <is>
          <t>200.00</t>
        </is>
      </c>
    </row>
    <row collapsed="false" customFormat="false" customHeight="false" hidden="false" ht="12.1" outlineLevel="0" r="13">
      <c r="A13" s="5" t="s">
        <f>=HYPERLINK("https://www.rossileiloes.com.br/lote/detalhe/104443", "002")</f>
      </c>
      <c r="B13" s="4" t="s">
        <f>=HYPERLINK("https://www.rossileiloes.com.br/lote/detalhe/104443", " [ VÍDEO ] LAMBRETA LI ANO 1965, PLACA AMARELA, TOTALMENTE ORIGINAL, RELÍQUIA PARA COLECIONADORES, EM FUNCIONAMENTO, ORNAMENTAL, SEM DOCUMENTOS.")</f>
      </c>
      <c r="C13" s="4" t="inlineStr">
        <is>
          <t>Não vendido</t>
        </is>
      </c>
      <c r="D13" s="4" t="inlineStr">
        <is>
          <t>0</t>
        </is>
      </c>
      <c r="E13" s="5" t="inlineStr">
        <is>
          <t>5.900,00</t>
        </is>
      </c>
      <c r="F13" s="4" t="inlineStr">
        <is>
          <t>200.00</t>
        </is>
      </c>
    </row>
    <row collapsed="false" customFormat="false" customHeight="false" hidden="false" ht="12.1" outlineLevel="0" r="14">
      <c r="A14" s="5" t="s">
        <f>=HYPERLINK("https://www.rossileiloes.com.br/lote/detalhe/104880", "003")</f>
      </c>
      <c r="B14" s="4" t="s">
        <f>=HYPERLINK("https://www.rossileiloes.com.br/lote/detalhe/104880", "[ VÍDEOS ] LOTE CONTENDO 1.000 CÉDULAS DE DINHEIRO ANTIGO ORIGINAL, DE VÁRIOS VALORES E ÉPOCAS,  EM EXCELENTE ESTADO DE CONSERVAÇÃO, RARIDADE PARA COLECIONADORES.")</f>
      </c>
      <c r="C14" s="4" t="inlineStr">
        <is>
          <t>Não vendido</t>
        </is>
      </c>
      <c r="D14" s="4" t="inlineStr">
        <is>
          <t>1</t>
        </is>
      </c>
      <c r="E14" s="5" t="inlineStr">
        <is>
          <t>690,00</t>
        </is>
      </c>
      <c r="F14" s="4" t="inlineStr">
        <is>
          <t>100.00</t>
        </is>
      </c>
    </row>
    <row collapsed="false" customFormat="false" customHeight="false" hidden="false" ht="12.1" outlineLevel="0" r="15">
      <c r="A15" s="5" t="s">
        <f>=HYPERLINK("https://www.rossileiloes.com.br/lote/detalhe/104881", "004")</f>
      </c>
      <c r="B15" s="4" t="s">
        <f>=HYPERLINK("https://www.rossileiloes.com.br/lote/detalhe/104881", "[ VÍDEOS ] LOTE CONTENDO 1.000 CÉDULAS DE DINHEIRO ANTIGO ORIGINAL, DE VÁRIOS VALORES E ÉPOCAS,  EM EXCELENTE ESTADO DE CONSERVAÇÃO, RARIDADE PARA COLECIONADORES.")</f>
      </c>
      <c r="C15" s="4" t="inlineStr">
        <is>
          <t>Não vendido</t>
        </is>
      </c>
      <c r="D15" s="4" t="inlineStr">
        <is>
          <t>1</t>
        </is>
      </c>
      <c r="E15" s="5" t="inlineStr">
        <is>
          <t>690,00</t>
        </is>
      </c>
      <c r="F15" s="4" t="inlineStr">
        <is>
          <t>100.00</t>
        </is>
      </c>
    </row>
    <row collapsed="false" customFormat="false" customHeight="false" hidden="false" ht="12.1" outlineLevel="0" r="16">
      <c r="A16" s="5" t="s">
        <f>=HYPERLINK("https://www.rossileiloes.com.br/lote/detalhe/103365", "005")</f>
      </c>
      <c r="B16" s="4" t="s">
        <f>=HYPERLINK("https://www.rossileiloes.com.br/lote/detalhe/103365", "[ VÍDEO ] Semi Reboque SR Guerra Charger CS. Ano 2001.")</f>
      </c>
      <c r="C16" s="4" t="inlineStr">
        <is>
          <t>Não vendido</t>
        </is>
      </c>
      <c r="D16" s="4" t="inlineStr">
        <is>
          <t>0</t>
        </is>
      </c>
      <c r="E16" s="5" t="inlineStr">
        <is>
          <t>45.000,00</t>
        </is>
      </c>
      <c r="F16" s="4" t="inlineStr">
        <is>
          <t>500.00</t>
        </is>
      </c>
    </row>
    <row collapsed="false" customFormat="false" customHeight="false" hidden="false" ht="12.1" outlineLevel="0" r="17">
      <c r="A17" s="5" t="s">
        <f>=HYPERLINK("https://www.rossileiloes.com.br/lote/detalhe/104438", "006")</f>
      </c>
      <c r="B17" s="4" t="s">
        <f>=HYPERLINK("https://www.rossileiloes.com.br/lote/detalhe/104438", " Lambretta D Stander. Ano 1959. Italiana, modelo raro totalmente Original. Relíquia para Colecionadores. Veículo ornamental.  Placa amarela e documentos antigos.")</f>
      </c>
      <c r="C17" s="4" t="inlineStr">
        <is>
          <t>Vendido</t>
        </is>
      </c>
      <c r="D17" s="4" t="inlineStr">
        <is>
          <t>8</t>
        </is>
      </c>
      <c r="E17" s="5" t="inlineStr">
        <is>
          <t>9.150,00</t>
        </is>
      </c>
      <c r="F17" s="4" t="inlineStr">
        <is>
          <t>200.00</t>
        </is>
      </c>
    </row>
    <row collapsed="false" customFormat="false" customHeight="false" hidden="false" ht="12.1" outlineLevel="0" r="18">
      <c r="A18" s="5" t="s">
        <f>=HYPERLINK("https://www.rossileiloes.com.br/lote/detalhe/104445", "007")</f>
      </c>
      <c r="B18" s="4" t="s">
        <f>=HYPERLINK("https://www.rossileiloes.com.br/lote/detalhe/104445",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3.500,00</t>
        </is>
      </c>
      <c r="F18" s="4" t="inlineStr">
        <is>
          <t>200.00</t>
        </is>
      </c>
    </row>
    <row collapsed="false" customFormat="false" customHeight="false" hidden="false" ht="12.1" outlineLevel="0" r="19">
      <c r="A19" s="5" t="s">
        <f>=HYPERLINK("https://www.rossileiloes.com.br/lote/detalhe/103335", "009")</f>
      </c>
      <c r="B19" s="4" t="s">
        <f>=HYPERLINK("https://www.rossileiloes.com.br/lote/detalhe/103335", " Churrasqueira Grill a gás portátil. Aço inox, 02 queimadores, reservatório para gordura, mangueira e válvula. Em funcionamento.")</f>
      </c>
      <c r="C19" s="4" t="inlineStr">
        <is>
          <t>Não vendido</t>
        </is>
      </c>
      <c r="D19" s="4" t="inlineStr">
        <is>
          <t>3</t>
        </is>
      </c>
      <c r="E19" s="5" t="inlineStr">
        <is>
          <t>450,00</t>
        </is>
      </c>
      <c r="F19" s="4" t="inlineStr">
        <is>
          <t>100.00</t>
        </is>
      </c>
    </row>
    <row collapsed="false" customFormat="false" customHeight="false" hidden="false" ht="12.1" outlineLevel="0" r="20">
      <c r="A20" s="5" t="s">
        <f>=HYPERLINK("https://www.rossileiloes.com.br/lote/detalhe/104436", "010")</f>
      </c>
      <c r="B20" s="4" t="s">
        <f>=HYPERLINK("https://www.rossileiloes.com.br/lote/detalhe/104436", " Raríssima Lambretta ISO DIVA MILANO. Ano 1956. Raridade para colecionadores. Não possui documentos. Veículo ornamental.")</f>
      </c>
      <c r="C20" s="4" t="inlineStr">
        <is>
          <t>Não vendido</t>
        </is>
      </c>
      <c r="D20" s="4" t="inlineStr">
        <is>
          <t>0</t>
        </is>
      </c>
      <c r="E20" s="5" t="inlineStr">
        <is>
          <t>6.500,00</t>
        </is>
      </c>
      <c r="F20" s="4" t="inlineStr">
        <is>
          <t>200.00</t>
        </is>
      </c>
    </row>
    <row collapsed="false" customFormat="false" customHeight="false" hidden="false" ht="12.1" outlineLevel="0" r="21">
      <c r="A21" s="5" t="s">
        <f>=HYPERLINK("https://www.rossileiloes.com.br/lote/detalhe/104442", "011")</f>
      </c>
      <c r="B21" s="4" t="s">
        <f>=HYPERLINK("https://www.rossileiloes.com.br/lote/detalhe/104442", " Vespa Piaggio M3 ano 1959, Pintura nova em Pu. Obs: está com a parte mecânica desmontada, possui documentos antigos de placa amarela. Raridade para Colecionadores.")</f>
      </c>
      <c r="C21" s="4" t="inlineStr">
        <is>
          <t>Não vendido</t>
        </is>
      </c>
      <c r="D21" s="4" t="inlineStr">
        <is>
          <t>0</t>
        </is>
      </c>
      <c r="E21" s="5" t="inlineStr">
        <is>
          <t>3.500,00</t>
        </is>
      </c>
      <c r="F21" s="4" t="inlineStr">
        <is>
          <t>150.00</t>
        </is>
      </c>
    </row>
    <row collapsed="false" customFormat="false" customHeight="false" hidden="false" ht="12.1" outlineLevel="0" r="22">
      <c r="A22" s="5" t="s">
        <f>=HYPERLINK("https://www.rossileiloes.com.br/lote/detalhe/104439", "012")</f>
      </c>
      <c r="B22" s="4" t="s">
        <f>=HYPERLINK("https://www.rossileiloes.com.br/lote/detalhe/104439",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2" s="4" t="inlineStr">
        <is>
          <t>Não vendido</t>
        </is>
      </c>
      <c r="D22" s="4" t="inlineStr">
        <is>
          <t>0</t>
        </is>
      </c>
      <c r="E22" s="5" t="inlineStr">
        <is>
          <t>7.900,00</t>
        </is>
      </c>
      <c r="F22" s="4" t="inlineStr">
        <is>
          <t>200.00</t>
        </is>
      </c>
    </row>
    <row collapsed="false" customFormat="false" customHeight="false" hidden="false" ht="12.1" outlineLevel="0" r="23">
      <c r="A23" s="5" t="s">
        <f>=HYPERLINK("https://www.rossileiloes.com.br/lote/detalhe/104444", "013")</f>
      </c>
      <c r="B23" s="4" t="s">
        <f>=HYPERLINK("https://www.rossileiloes.com.br/lote/detalhe/104444", " VESPA PIAGGIO M4. ANO 1962. EM FUNCIONAMENTO. DOCUMENTAÇÃO EM ORDEM, COM DIVERSOS ACESSÓRIOS ORIGINAIS DE ÉPOCA: FRISOS DA PEDANA,  BANCOS INDIVIDUAIS, ACABAMENTO PARA-LAMA FRONTAL, 03 PNEUS SEM USO, TAMPA DO ESTEPE OUTROS.RARIDADE PARA COLECIONADORES.")</f>
      </c>
      <c r="C23" s="4" t="inlineStr">
        <is>
          <t>Vendido</t>
        </is>
      </c>
      <c r="D23" s="4" t="inlineStr">
        <is>
          <t>5</t>
        </is>
      </c>
      <c r="E23" s="5" t="inlineStr">
        <is>
          <t>19.650,00</t>
        </is>
      </c>
      <c r="F23" s="4" t="inlineStr">
        <is>
          <t>200.00</t>
        </is>
      </c>
    </row>
    <row collapsed="false" customFormat="false" customHeight="false" hidden="false" ht="12.1" outlineLevel="0" r="24">
      <c r="A24" s="5" t="s">
        <f>=HYPERLINK("https://www.rossileiloes.com.br/lote/detalhe/103339", "014")</f>
      </c>
      <c r="B24" s="4" t="s">
        <f>=HYPERLINK("https://www.rossileiloes.com.br/lote/detalhe/103339",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24" s="4" t="inlineStr">
        <is>
          <t>Não vendido</t>
        </is>
      </c>
      <c r="D24" s="4" t="inlineStr">
        <is>
          <t>0</t>
        </is>
      </c>
      <c r="E24" s="5" t="inlineStr">
        <is>
          <t>450,00</t>
        </is>
      </c>
      <c r="F24" s="4" t="inlineStr">
        <is>
          <t>50.00</t>
        </is>
      </c>
    </row>
    <row collapsed="false" customFormat="false" customHeight="false" hidden="false" ht="12.1" outlineLevel="0" r="25">
      <c r="A25" s="5" t="s">
        <f>=HYPERLINK("https://www.rossileiloes.com.br/lote/detalhe/103345", "016")</f>
      </c>
      <c r="B25" s="4" t="s">
        <f>=HYPERLINK("https://www.rossileiloes.com.br/lote/detalhe/103345", "[ VÍDEOS ] Trator Fendt Farmer. Ano 1962")</f>
      </c>
      <c r="C25" s="4" t="inlineStr">
        <is>
          <t>Vendido</t>
        </is>
      </c>
      <c r="D25" s="4" t="inlineStr">
        <is>
          <t>23</t>
        </is>
      </c>
      <c r="E25" s="5" t="inlineStr">
        <is>
          <t>32.250,00</t>
        </is>
      </c>
      <c r="F25" s="4" t="inlineStr">
        <is>
          <t>250.00</t>
        </is>
      </c>
    </row>
    <row collapsed="false" customFormat="false" customHeight="false" hidden="false" ht="12.1" outlineLevel="0" r="26">
      <c r="A26" s="5" t="s">
        <f>=HYPERLINK("https://www.rossileiloes.com.br/lote/detalhe/103346", "018")</f>
      </c>
      <c r="B26" s="4" t="s">
        <f>=HYPERLINK("https://www.rossileiloes.com.br/lote/detalhe/103346",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26" s="4" t="inlineStr">
        <is>
          <t>Não vendido</t>
        </is>
      </c>
      <c r="D26" s="4" t="inlineStr">
        <is>
          <t>0</t>
        </is>
      </c>
      <c r="E26" s="5" t="inlineStr">
        <is>
          <t>450,00</t>
        </is>
      </c>
      <c r="F26" s="4" t="inlineStr">
        <is>
          <t>100.00</t>
        </is>
      </c>
    </row>
    <row collapsed="false" customFormat="false" customHeight="false" hidden="false" ht="12.1" outlineLevel="0" r="27">
      <c r="A27" s="5" t="s">
        <f>=HYPERLINK("https://www.rossileiloes.com.br/lote/detalhe/103344", "019")</f>
      </c>
      <c r="B27" s="4" t="s">
        <f>=HYPERLINK("https://www.rossileiloes.com.br/lote/detalhe/103344", " BONECO DO FOFÃO GRANDE, ORIGINAL DE ÉPOCA , DÉCADA DE 1980 ")</f>
      </c>
      <c r="C27" s="4" t="inlineStr">
        <is>
          <t>Não vendido</t>
        </is>
      </c>
      <c r="D27" s="4" t="inlineStr">
        <is>
          <t>0</t>
        </is>
      </c>
      <c r="E27" s="5" t="inlineStr">
        <is>
          <t>450,00</t>
        </is>
      </c>
      <c r="F27" s="4" t="inlineStr">
        <is>
          <t>100.00</t>
        </is>
      </c>
    </row>
    <row collapsed="false" customFormat="false" customHeight="false" hidden="false" ht="12.1" outlineLevel="0" r="28">
      <c r="A28" s="5" t="s">
        <f>=HYPERLINK("https://www.rossileiloes.com.br/lote/detalhe/104441", "020")</f>
      </c>
      <c r="B28" s="4" t="s">
        <f>=HYPERLINK("https://www.rossileiloes.com.br/lote/detalhe/104441", " Motocicleta Zündapp Db 202. Ano 1951 de 200cc. Pós Segunda Guerra Mundial. Relíquia, totalmente original, para colecionadores. Sem placa e sem documento. (Carretinha não faz parte do lote))")</f>
      </c>
      <c r="C28" s="4" t="inlineStr">
        <is>
          <t>Não vendido</t>
        </is>
      </c>
      <c r="D28" s="4" t="inlineStr">
        <is>
          <t>0</t>
        </is>
      </c>
      <c r="E28" s="5" t="inlineStr">
        <is>
          <t>7.500,00</t>
        </is>
      </c>
      <c r="F28" s="4" t="inlineStr">
        <is>
          <t>250.00</t>
        </is>
      </c>
    </row>
    <row collapsed="false" customFormat="false" customHeight="false" hidden="false" ht="12.1" outlineLevel="0" r="29">
      <c r="A29" s="5" t="s">
        <f>=HYPERLINK("https://www.rossileiloes.com.br/lote/detalhe/103311", "021")</f>
      </c>
      <c r="B29" s="4" t="s">
        <f>=HYPERLINK("https://www.rossileiloes.com.br/lote/detalhe/103311", " Monark Monareta Tandem Dupla ano 1982. Totalmente Original. Relíquia para Colecionadores.")</f>
      </c>
      <c r="C29" s="4" t="inlineStr">
        <is>
          <t>Não vendido</t>
        </is>
      </c>
      <c r="D29" s="4" t="inlineStr">
        <is>
          <t>0</t>
        </is>
      </c>
      <c r="E29" s="5" t="inlineStr">
        <is>
          <t>2.000,00</t>
        </is>
      </c>
      <c r="F29" s="4" t="inlineStr">
        <is>
          <t>50.00</t>
        </is>
      </c>
    </row>
    <row collapsed="false" customFormat="false" customHeight="false" hidden="false" ht="12.1" outlineLevel="0" r="30">
      <c r="A30" s="5" t="s">
        <f>=HYPERLINK("https://www.rossileiloes.com.br/lote/detalhe/104440", "022")</f>
      </c>
      <c r="B30" s="4" t="s">
        <f>=HYPERLINK("https://www.rossileiloes.com.br/lote/detalhe/104440", "[ VÍDEO ] Motocicleta Zündapp. Ano 1952. Mod. Ks 601. Foram fabricadas na Alemanha pós 2º Guerra Mundial. Existem apenas 5.075 unidades. Motor 600 Cc box cardan. Relíquia, totalmente Original, para colecionadores. Em funcionamento. Sem placa e sem documento.")</f>
      </c>
      <c r="C30" s="4" t="inlineStr">
        <is>
          <t>Não vendido</t>
        </is>
      </c>
      <c r="D30" s="4" t="inlineStr">
        <is>
          <t>0</t>
        </is>
      </c>
      <c r="E30" s="5" t="inlineStr">
        <is>
          <t>35.000,00</t>
        </is>
      </c>
      <c r="F30" s="4" t="inlineStr">
        <is>
          <t>250.00</t>
        </is>
      </c>
    </row>
    <row collapsed="false" customFormat="false" customHeight="false" hidden="false" ht="12.1" outlineLevel="0" r="31">
      <c r="A31" s="5" t="s">
        <f>=HYPERLINK("https://www.rossileiloes.com.br/lote/detalhe/103331", "023")</f>
      </c>
      <c r="B31" s="4" t="s">
        <f>=HYPERLINK("https://www.rossileiloes.com.br/lote/detalhe/103331", " MONARK TRIUNFO TIGRE DÉCADA DE 1980. ARO 20. FREIO TAMBOR, BANCO BANANA, AMORTECEDORES, SUSPENSÃO TRASEIRA ARTICULADA, RELÍQUIA PARA COLECIONADORES")</f>
      </c>
      <c r="C31" s="4" t="inlineStr">
        <is>
          <t>Não vendido</t>
        </is>
      </c>
      <c r="D31" s="4" t="inlineStr">
        <is>
          <t>0</t>
        </is>
      </c>
      <c r="E31" s="5" t="inlineStr">
        <is>
          <t>950,00</t>
        </is>
      </c>
      <c r="F31" s="4" t="inlineStr">
        <is>
          <t>50.00</t>
        </is>
      </c>
    </row>
    <row collapsed="false" customFormat="false" customHeight="false" hidden="false" ht="12.1" outlineLevel="0" r="32">
      <c r="A32" s="5" t="s">
        <f>=HYPERLINK("https://www.rossileiloes.com.br/lote/detalhe/103312", "024")</f>
      </c>
      <c r="B32" s="4" t="s">
        <f>=HYPERLINK("https://www.rossileiloes.com.br/lote/detalhe/103312", "MONARK MONARETA GEMINI, ARO 20 PRIMEIRO MODELO DA MONARETA. INSPIRADA NO PROJETO GEMINI DA NASA DOS U.S.A, POR ISSO TEM O DISPOSITIVO DE ENGATE COM ESSE NOME. TOTALMENTE RESTAURADA. RELÍQUIA P/ COLECIONADORES.")</f>
      </c>
      <c r="C32" s="4" t="inlineStr">
        <is>
          <t>Não vendido</t>
        </is>
      </c>
      <c r="D32" s="4" t="inlineStr">
        <is>
          <t>0</t>
        </is>
      </c>
      <c r="E32" s="5" t="inlineStr">
        <is>
          <t>950,00</t>
        </is>
      </c>
      <c r="F32" s="4" t="inlineStr">
        <is>
          <t>100.00</t>
        </is>
      </c>
    </row>
    <row collapsed="false" customFormat="false" customHeight="false" hidden="false" ht="12.1" outlineLevel="0" r="33">
      <c r="A33" s="5" t="s">
        <f>=HYPERLINK("https://www.rossileiloes.com.br/lote/detalhe/103306", "025")</f>
      </c>
      <c r="B33" s="4" t="s">
        <f>=HYPERLINK("https://www.rossileiloes.com.br/lote/detalhe/103306", "Monark Monareta Fantástica de 1974 aro 20,  C/ Celetor de 03 Marchas no Cubo Traseiro, C/ Diversos Acessórios de Época, Antiga  Relíquia p/ Colecionadores")</f>
      </c>
      <c r="C33" s="4" t="inlineStr">
        <is>
          <t>Não vendido</t>
        </is>
      </c>
      <c r="D33" s="4" t="inlineStr">
        <is>
          <t>0</t>
        </is>
      </c>
      <c r="E33" s="5" t="inlineStr">
        <is>
          <t>2.100,00</t>
        </is>
      </c>
      <c r="F33" s="4" t="inlineStr">
        <is>
          <t>50.00</t>
        </is>
      </c>
    </row>
    <row collapsed="false" customFormat="false" customHeight="false" hidden="false" ht="12.1" outlineLevel="0" r="34">
      <c r="A34" s="5" t="s">
        <f>=HYPERLINK("https://www.rossileiloes.com.br/lote/detalhe/103332", "026")</f>
      </c>
      <c r="B34" s="4" t="s">
        <f>=HYPERLINK("https://www.rossileiloes.com.br/lote/detalhe/103332", " Monark Monareta Dobramatic Garupão, Aro 20, Brasil de Ouro Raridade da década de 1970, Relíquia para Colecionadores")</f>
      </c>
      <c r="C34" s="4" t="inlineStr">
        <is>
          <t>Não vendido</t>
        </is>
      </c>
      <c r="D34" s="4" t="inlineStr">
        <is>
          <t>0</t>
        </is>
      </c>
      <c r="E34" s="5" t="inlineStr">
        <is>
          <t>900,00</t>
        </is>
      </c>
      <c r="F34" s="4" t="inlineStr">
        <is>
          <t>50.00</t>
        </is>
      </c>
    </row>
    <row collapsed="false" customFormat="false" customHeight="false" hidden="false" ht="12.1" outlineLevel="0" r="35">
      <c r="A35" s="5" t="s">
        <f>=HYPERLINK("https://www.rossileiloes.com.br/lote/detalhe/103363", "027")</f>
      </c>
      <c r="B35" s="4" t="s">
        <f>=HYPERLINK("https://www.rossileiloes.com.br/lote/detalhe/103363", "MESA DE SINUCA com 04 Tacos grandes e 01 taco pequeno")</f>
      </c>
      <c r="C35" s="4" t="inlineStr">
        <is>
          <t>Não vendido</t>
        </is>
      </c>
      <c r="D35" s="4" t="inlineStr">
        <is>
          <t>0</t>
        </is>
      </c>
      <c r="E35" s="5" t="inlineStr">
        <is>
          <t>1.000,00</t>
        </is>
      </c>
      <c r="F35" s="4" t="inlineStr">
        <is>
          <t>100.00</t>
        </is>
      </c>
    </row>
    <row collapsed="false" customFormat="false" customHeight="false" hidden="false" ht="12.1" outlineLevel="0" r="36">
      <c r="A36" s="5" t="s">
        <f>=HYPERLINK("https://www.rossileiloes.com.br/lote/detalhe/103334", "028")</f>
      </c>
      <c r="B36" s="4" t="s">
        <f>=HYPERLINK("https://www.rossileiloes.com.br/lote/detalhe/103334", " Caixa Térmica Grande. Possui carrinho e freio nos rodízios, tampa articulada removível, com trava em inox nas laterais.")</f>
      </c>
      <c r="C36" s="4" t="inlineStr">
        <is>
          <t>Não vendido</t>
        </is>
      </c>
      <c r="D36" s="4" t="inlineStr">
        <is>
          <t>0</t>
        </is>
      </c>
      <c r="E36" s="5" t="inlineStr">
        <is>
          <t>250,00</t>
        </is>
      </c>
      <c r="F36" s="4" t="inlineStr">
        <is>
          <t>50.00</t>
        </is>
      </c>
    </row>
    <row collapsed="false" customFormat="false" customHeight="false" hidden="false" ht="12.1" outlineLevel="0" r="37">
      <c r="A37" s="5" t="s">
        <f>=HYPERLINK("https://www.rossileiloes.com.br/lote/detalhe/103320", "029")</f>
      </c>
      <c r="B37" s="4" t="s">
        <f>=HYPERLINK("https://www.rossileiloes.com.br/lote/detalhe/103320", "[ VÍDEOS ] LOTE C / APROX. 80 MESAS E 01 BALCÃO DE ATENDIMENTO. MESAS DA DÉCADA DE 1960 / 1970 e 1980 EM MADEIRA DE LEI E METÁLICAS. DIVERSOS TAMANHOS E MODELOS, RARIDADES.")</f>
      </c>
      <c r="C37" s="4" t="inlineStr">
        <is>
          <t>Não vendido</t>
        </is>
      </c>
      <c r="D37" s="4" t="inlineStr">
        <is>
          <t>0</t>
        </is>
      </c>
      <c r="E37" s="5" t="inlineStr">
        <is>
          <t>250,00</t>
        </is>
      </c>
      <c r="F37" s="4" t="inlineStr">
        <is>
          <t>50.00</t>
        </is>
      </c>
    </row>
    <row collapsed="false" customFormat="false" customHeight="false" hidden="false" ht="12.1" outlineLevel="0" r="38">
      <c r="A38" s="5" t="s">
        <f>=HYPERLINK("https://www.rossileiloes.com.br/lote/detalhe/104884", "030")</f>
      </c>
      <c r="B38" s="4" t="s">
        <f>=HYPERLINK("https://www.rossileiloes.com.br/lote/detalhe/104884", "100 GARRAFAS DE CACHAÇA SABORES VARIADOS - 700ml CADA GARRAFA")</f>
      </c>
      <c r="C38" s="4" t="inlineStr">
        <is>
          <t>Não vendido</t>
        </is>
      </c>
      <c r="D38" s="4" t="inlineStr">
        <is>
          <t>0</t>
        </is>
      </c>
      <c r="E38" s="5" t="inlineStr">
        <is>
          <t>990,00</t>
        </is>
      </c>
      <c r="F38" s="4" t="inlineStr">
        <is>
          <t>50.00</t>
        </is>
      </c>
    </row>
    <row collapsed="false" customFormat="false" customHeight="false" hidden="false" ht="12.1" outlineLevel="0" r="39">
      <c r="A39" s="5" t="s">
        <f>=HYPERLINK("https://www.rossileiloes.com.br/lote/detalhe/103343", "031")</f>
      </c>
      <c r="B39" s="4" t="s">
        <f>=HYPERLINK("https://www.rossileiloes.com.br/lote/detalhe/103343", " 06 Jogos de Tapetes completos para: GM Astra, Citroen C4, Renault Clio, Renault Scenic, Fiat Uno e Gm Agile. Lacrados no Plástico. Sem uso.")</f>
      </c>
      <c r="C39" s="4" t="inlineStr">
        <is>
          <t>Não vendido</t>
        </is>
      </c>
      <c r="D39" s="4" t="inlineStr">
        <is>
          <t>0</t>
        </is>
      </c>
      <c r="E39" s="5" t="inlineStr">
        <is>
          <t>300,00</t>
        </is>
      </c>
      <c r="F39" s="4" t="inlineStr">
        <is>
          <t>50.00</t>
        </is>
      </c>
    </row>
    <row collapsed="false" customFormat="false" customHeight="false" hidden="false" ht="12.1" outlineLevel="0" r="40">
      <c r="A40" s="5" t="s">
        <f>=HYPERLINK("https://www.rossileiloes.com.br/lote/detalhe/103340", "032")</f>
      </c>
      <c r="B40" s="4" t="s">
        <f>=HYPERLINK("https://www.rossileiloes.com.br/lote/detalhe/103340", " 05 Jogos de Tapetes completos para: GM Onix, Citroen C3, Peugeot 206, Toyota Etios e Fiat Uno. Lacrados no Plástico. Sem uso.")</f>
      </c>
      <c r="C40" s="4" t="inlineStr">
        <is>
          <t>Não vendido</t>
        </is>
      </c>
      <c r="D40" s="4" t="inlineStr">
        <is>
          <t>0</t>
        </is>
      </c>
      <c r="E40" s="5" t="inlineStr">
        <is>
          <t>300,00</t>
        </is>
      </c>
      <c r="F40" s="4" t="inlineStr">
        <is>
          <t>50.00</t>
        </is>
      </c>
    </row>
    <row collapsed="false" customFormat="false" customHeight="false" hidden="false" ht="12.1" outlineLevel="0" r="41">
      <c r="A41" s="5" t="s">
        <f>=HYPERLINK("https://www.rossileiloes.com.br/lote/detalhe/103330", "033")</f>
      </c>
      <c r="B41" s="4" t="s">
        <f>=HYPERLINK("https://www.rossileiloes.com.br/lote/detalhe/103330", "BICICLETA CALOI FÓRMULA C-3 , C/ SELETOR DE CÂMBIO DE 03 MANCHAS. RELÍQUIA PARA COLECIONADORES.")</f>
      </c>
      <c r="C41" s="4" t="inlineStr">
        <is>
          <t>Não vendido</t>
        </is>
      </c>
      <c r="D41" s="4" t="inlineStr">
        <is>
          <t>2</t>
        </is>
      </c>
      <c r="E41" s="5" t="inlineStr">
        <is>
          <t>950,00</t>
        </is>
      </c>
      <c r="F41" s="4" t="inlineStr">
        <is>
          <t>50.00</t>
        </is>
      </c>
    </row>
    <row collapsed="false" customFormat="false" customHeight="false" hidden="false" ht="12.1" outlineLevel="0" r="42">
      <c r="A42" s="5" t="s">
        <f>=HYPERLINK("https://www.rossileiloes.com.br/lote/detalhe/103342", "034")</f>
      </c>
      <c r="B42" s="4" t="s">
        <f>=HYPERLINK("https://www.rossileiloes.com.br/lote/detalhe/103342", " 06 Jogos de Tapetes completos para: Honda For, GM Meriva, VW Fox, Citroen Picasso, GM cruze e Ford Ka. Lacrados no plástico. Sem uso.")</f>
      </c>
      <c r="C42" s="4" t="inlineStr">
        <is>
          <t>Não vendido</t>
        </is>
      </c>
      <c r="D42" s="4" t="inlineStr">
        <is>
          <t>0</t>
        </is>
      </c>
      <c r="E42" s="5" t="inlineStr">
        <is>
          <t>300,00</t>
        </is>
      </c>
      <c r="F42" s="4" t="inlineStr">
        <is>
          <t>50.00</t>
        </is>
      </c>
    </row>
    <row collapsed="false" customFormat="false" customHeight="false" hidden="false" ht="12.1" outlineLevel="0" r="43">
      <c r="A43" s="5" t="s">
        <f>=HYPERLINK("https://www.rossileiloes.com.br/lote/detalhe/103341", "035")</f>
      </c>
      <c r="B43" s="4" t="s">
        <f>=HYPERLINK("https://www.rossileiloes.com.br/lote/detalhe/103341", " 06 Jogos de Tapetes completos para: Honda Fit, VW Saveiro, Citroen Aircross, Peugeot 207, Toyota Corolla, Renault Logan. Lacrados no Plástico. Sem uso.")</f>
      </c>
      <c r="C43" s="4" t="inlineStr">
        <is>
          <t>Não vendido</t>
        </is>
      </c>
      <c r="D43" s="4" t="inlineStr">
        <is>
          <t>0</t>
        </is>
      </c>
      <c r="E43" s="5" t="inlineStr">
        <is>
          <t>300,00</t>
        </is>
      </c>
      <c r="F43" s="4" t="inlineStr">
        <is>
          <t>50.00</t>
        </is>
      </c>
    </row>
    <row collapsed="false" customFormat="false" customHeight="false" hidden="false" ht="12.1" outlineLevel="0" r="44">
      <c r="A44" s="5" t="s">
        <f>=HYPERLINK("https://www.rossileiloes.com.br/lote/detalhe/103291", "037")</f>
      </c>
      <c r="B44" s="4" t="s">
        <f>=HYPERLINK("https://www.rossileiloes.com.br/lote/detalhe/103291", " Bicicleta Antiga Monareta Aro 20, freio de pé, RELÍQUIA para Colecionadores.")</f>
      </c>
      <c r="C44" s="4" t="inlineStr">
        <is>
          <t>Vendido</t>
        </is>
      </c>
      <c r="D44" s="4" t="inlineStr">
        <is>
          <t>6</t>
        </is>
      </c>
      <c r="E44" s="5" t="inlineStr">
        <is>
          <t>1.050,00</t>
        </is>
      </c>
      <c r="F44" s="4" t="inlineStr">
        <is>
          <t>50.00</t>
        </is>
      </c>
    </row>
    <row collapsed="false" customFormat="false" customHeight="false" hidden="false" ht="12.1" outlineLevel="0" r="45">
      <c r="A45" s="5" t="s">
        <f>=HYPERLINK("https://www.rossileiloes.com.br/lote/detalhe/103333", "038")</f>
      </c>
      <c r="B45" s="4" t="s">
        <f>=HYPERLINK("https://www.rossileiloes.com.br/lote/detalhe/103333", "Monareta Copa Aro 20, Relíquia e C/ Diversos acessórios de época, raridade da década de 1970 p/ Colecionadores")</f>
      </c>
      <c r="C45" s="4" t="inlineStr">
        <is>
          <t>Vendido</t>
        </is>
      </c>
      <c r="D45" s="4" t="inlineStr">
        <is>
          <t>4</t>
        </is>
      </c>
      <c r="E45" s="5" t="inlineStr">
        <is>
          <t>1.200,00</t>
        </is>
      </c>
      <c r="F45" s="4" t="inlineStr">
        <is>
          <t>50.00</t>
        </is>
      </c>
    </row>
    <row collapsed="false" customFormat="false" customHeight="false" hidden="false" ht="12.1" outlineLevel="0" r="46">
      <c r="A46" s="5" t="s">
        <f>=HYPERLINK("https://www.rossileiloes.com.br/lote/detalhe/103301", "039")</f>
      </c>
      <c r="B46" s="4" t="s">
        <f>=HYPERLINK("https://www.rossileiloes.com.br/lote/detalhe/103301", " Monareta Olé 70 Primeira Geração Aro 20, Relíquia Totalmente Original,  década de 1970 p/ Colecionadores")</f>
      </c>
      <c r="C46" s="4" t="inlineStr">
        <is>
          <t>Não vendido</t>
        </is>
      </c>
      <c r="D46" s="4" t="inlineStr">
        <is>
          <t>0</t>
        </is>
      </c>
      <c r="E46" s="5" t="inlineStr">
        <is>
          <t>800,00</t>
        </is>
      </c>
      <c r="F46" s="4" t="inlineStr">
        <is>
          <t>50.00</t>
        </is>
      </c>
    </row>
    <row collapsed="false" customFormat="false" customHeight="false" hidden="false" ht="12.1" outlineLevel="0" r="47">
      <c r="A47" s="5" t="s">
        <f>=HYPERLINK("https://www.rossileiloes.com.br/lote/detalhe/103315", "041")</f>
      </c>
      <c r="B47" s="4" t="s">
        <f>=HYPERLINK("https://www.rossileiloes.com.br/lote/detalhe/103315", " Bicicleta Monark Monareta Mirim série Brasil Ouro 73 c/ Banco Banana de Época, Relíquia p/ Colecionadores.")</f>
      </c>
      <c r="C47" s="4" t="inlineStr">
        <is>
          <t>Não vendido</t>
        </is>
      </c>
      <c r="D47" s="4" t="inlineStr">
        <is>
          <t>0</t>
        </is>
      </c>
      <c r="E47" s="5" t="inlineStr">
        <is>
          <t>550,00</t>
        </is>
      </c>
      <c r="F47" s="4" t="inlineStr">
        <is>
          <t>50.00</t>
        </is>
      </c>
    </row>
    <row collapsed="false" customFormat="false" customHeight="false" hidden="false" ht="12.1" outlineLevel="0" r="48">
      <c r="A48" s="5" t="s">
        <f>=HYPERLINK("https://www.rossileiloes.com.br/lote/detalhe/103352", "042")</f>
      </c>
      <c r="B48" s="4" t="s">
        <f>=HYPERLINK("https://www.rossileiloes.com.br/lote/detalhe/103352", " Monark Tigrão ano 1972Raridade para Colecionadores")</f>
      </c>
      <c r="C48" s="4" t="inlineStr">
        <is>
          <t>Não vendido</t>
        </is>
      </c>
      <c r="D48" s="4" t="inlineStr">
        <is>
          <t>1</t>
        </is>
      </c>
      <c r="E48" s="5" t="inlineStr">
        <is>
          <t>950,00</t>
        </is>
      </c>
      <c r="F48" s="4" t="inlineStr">
        <is>
          <t>50.00</t>
        </is>
      </c>
    </row>
    <row collapsed="false" customFormat="false" customHeight="false" hidden="false" ht="12.1" outlineLevel="0" r="49">
      <c r="A49" s="5" t="s">
        <f>=HYPERLINK("https://www.rossileiloes.com.br/lote/detalhe/103304", "043")</f>
      </c>
      <c r="B49" s="4" t="s">
        <f>=HYPERLINK("https://www.rossileiloes.com.br/lote/detalhe/103304", " BICICLETA ORIGINAL. POUCO USO.")</f>
      </c>
      <c r="C49" s="4" t="inlineStr">
        <is>
          <t>Não vendido</t>
        </is>
      </c>
      <c r="D49" s="4" t="inlineStr">
        <is>
          <t>0</t>
        </is>
      </c>
      <c r="E49" s="5" t="inlineStr">
        <is>
          <t>100,00</t>
        </is>
      </c>
      <c r="F49" s="4" t="inlineStr">
        <is>
          <t>50.00</t>
        </is>
      </c>
    </row>
    <row collapsed="false" customFormat="false" customHeight="false" hidden="false" ht="12.1" outlineLevel="0" r="50">
      <c r="A50" s="5" t="s">
        <f>=HYPERLINK("https://www.rossileiloes.com.br/lote/detalhe/103357", "044")</f>
      </c>
      <c r="B50" s="4" t="s">
        <f>=HYPERLINK("https://www.rossileiloes.com.br/lote/detalhe/103357", " Bicicleta Cross aro 20, aros de alumínio e mesa em alumínio., Pneus novos")</f>
      </c>
      <c r="C50" s="4" t="inlineStr">
        <is>
          <t>Não vendido</t>
        </is>
      </c>
      <c r="D50" s="4" t="inlineStr">
        <is>
          <t>0</t>
        </is>
      </c>
      <c r="E50" s="5" t="inlineStr">
        <is>
          <t>150,00</t>
        </is>
      </c>
      <c r="F50" s="4" t="inlineStr">
        <is>
          <t>50.00</t>
        </is>
      </c>
    </row>
    <row collapsed="false" customFormat="false" customHeight="false" hidden="false" ht="12.1" outlineLevel="0" r="51">
      <c r="A51" s="5" t="s">
        <f>=HYPERLINK("https://www.rossileiloes.com.br/lote/detalhe/103314", "045")</f>
      </c>
      <c r="B51" s="4" t="s">
        <f>=HYPERLINK("https://www.rossileiloes.com.br/lote/detalhe/103314", " Bicicleta Antiga Pepita, Relíquia p/ Colecionadores, ( no estado).")</f>
      </c>
      <c r="C51" s="4" t="inlineStr">
        <is>
          <t>Não vendido</t>
        </is>
      </c>
      <c r="D51" s="4" t="inlineStr">
        <is>
          <t>0</t>
        </is>
      </c>
      <c r="E51" s="5" t="inlineStr">
        <is>
          <t>250,00</t>
        </is>
      </c>
      <c r="F51" s="4" t="inlineStr">
        <is>
          <t>50.00</t>
        </is>
      </c>
    </row>
    <row collapsed="false" customFormat="false" customHeight="false" hidden="false" ht="12.1" outlineLevel="0" r="52">
      <c r="A52" s="5" t="s">
        <f>=HYPERLINK("https://www.rossileiloes.com.br/lote/detalhe/103359", "046")</f>
      </c>
      <c r="B52" s="4" t="s">
        <f>=HYPERLINK("https://www.rossileiloes.com.br/lote/detalhe/103359", " Antigo FreeSkate Caloi, Raridade da decada de 1990, para Colecionadores")</f>
      </c>
      <c r="C52" s="4" t="inlineStr">
        <is>
          <t>Não vendido</t>
        </is>
      </c>
      <c r="D52" s="4" t="inlineStr">
        <is>
          <t>0</t>
        </is>
      </c>
      <c r="E52" s="5" t="inlineStr">
        <is>
          <t>450,00</t>
        </is>
      </c>
      <c r="F52" s="4" t="inlineStr">
        <is>
          <t>50.00</t>
        </is>
      </c>
    </row>
    <row collapsed="false" customFormat="false" customHeight="false" hidden="false" ht="12.1" outlineLevel="0" r="53">
      <c r="A53" s="5" t="s">
        <f>=HYPERLINK("https://www.rossileiloes.com.br/lote/detalhe/103358", "047")</f>
      </c>
      <c r="B53" s="4" t="s">
        <f>=HYPERLINK("https://www.rossileiloes.com.br/lote/detalhe/103358", " Monark Monareta Aro 20, Raridade para Colecionadores.")</f>
      </c>
      <c r="C53" s="4" t="inlineStr">
        <is>
          <t>Não vendido</t>
        </is>
      </c>
      <c r="D53" s="4" t="inlineStr">
        <is>
          <t>0</t>
        </is>
      </c>
      <c r="E53" s="5" t="inlineStr">
        <is>
          <t>400,00</t>
        </is>
      </c>
      <c r="F53" s="4" t="inlineStr">
        <is>
          <t>50.00</t>
        </is>
      </c>
    </row>
    <row collapsed="false" customFormat="false" customHeight="false" hidden="false" ht="12.1" outlineLevel="0" r="54">
      <c r="A54" s="5" t="s">
        <f>=HYPERLINK("https://www.rossileiloes.com.br/lote/detalhe/103347", "048")</f>
      </c>
      <c r="B54" s="4" t="s">
        <f>=HYPERLINK("https://www.rossileiloes.com.br/lote/detalhe/103347", " Monark Monareta Mirim aro 14, Raridade da década de 1970, para Colecionadores")</f>
      </c>
      <c r="C54" s="4" t="inlineStr">
        <is>
          <t>Não vendido</t>
        </is>
      </c>
      <c r="D54" s="4" t="inlineStr">
        <is>
          <t>1</t>
        </is>
      </c>
      <c r="E54" s="5" t="inlineStr">
        <is>
          <t>450,00</t>
        </is>
      </c>
      <c r="F54" s="4" t="inlineStr">
        <is>
          <t>50.00</t>
        </is>
      </c>
    </row>
    <row collapsed="false" customFormat="false" customHeight="false" hidden="false" ht="12.1" outlineLevel="0" r="55">
      <c r="A55" s="5" t="s">
        <f>=HYPERLINK("https://www.rossileiloes.com.br/lote/detalhe/103297", "049")</f>
      </c>
      <c r="B55" s="4" t="s">
        <f>=HYPERLINK("https://www.rossileiloes.com.br/lote/detalhe/103297", " Caloi Cross aro 20 Década de 1980 Relíquia para Colecionadores( No estado)")</f>
      </c>
      <c r="C55" s="4" t="inlineStr">
        <is>
          <t>Vendido</t>
        </is>
      </c>
      <c r="D55" s="4" t="inlineStr">
        <is>
          <t>1</t>
        </is>
      </c>
      <c r="E55" s="5" t="inlineStr">
        <is>
          <t>150,00</t>
        </is>
      </c>
      <c r="F55" s="4" t="inlineStr">
        <is>
          <t>50.00</t>
        </is>
      </c>
    </row>
    <row collapsed="false" customFormat="false" customHeight="false" hidden="false" ht="12.1" outlineLevel="0" r="56">
      <c r="A56" s="5" t="s">
        <f>=HYPERLINK("https://www.rossileiloes.com.br/lote/detalhe/103349", "050")</f>
      </c>
      <c r="B56" s="4" t="s">
        <f>=HYPERLINK("https://www.rossileiloes.com.br/lote/detalhe/103349", " Caloi 10 Jovem, aro 24 , Totalmente Original, Raridade da década de 1980,  para Colecionadores")</f>
      </c>
      <c r="C56" s="4" t="inlineStr">
        <is>
          <t>Vendido</t>
        </is>
      </c>
      <c r="D56" s="4" t="inlineStr">
        <is>
          <t>1</t>
        </is>
      </c>
      <c r="E56" s="5" t="inlineStr">
        <is>
          <t>750,00</t>
        </is>
      </c>
      <c r="F56" s="4" t="inlineStr">
        <is>
          <t>50.00</t>
        </is>
      </c>
    </row>
    <row collapsed="false" customFormat="false" customHeight="false" hidden="false" ht="12.1" outlineLevel="0" r="57">
      <c r="A57" s="5" t="s">
        <f>=HYPERLINK("https://www.rossileiloes.com.br/lote/detalhe/103348", "051")</f>
      </c>
      <c r="B57" s="4" t="s">
        <f>=HYPERLINK("https://www.rossileiloes.com.br/lote/detalhe/103348", " Caloi 10 Antiga , década de 1970, para Colecionadores")</f>
      </c>
      <c r="C57" s="4" t="inlineStr">
        <is>
          <t>Vendido</t>
        </is>
      </c>
      <c r="D57" s="4" t="inlineStr">
        <is>
          <t>2</t>
        </is>
      </c>
      <c r="E57" s="5" t="inlineStr">
        <is>
          <t>500,00</t>
        </is>
      </c>
      <c r="F57" s="4" t="inlineStr">
        <is>
          <t>50.00</t>
        </is>
      </c>
    </row>
    <row collapsed="false" customFormat="false" customHeight="false" hidden="false" ht="12.1" outlineLevel="0" r="58">
      <c r="A58" s="5" t="s">
        <f>=HYPERLINK("https://www.rossileiloes.com.br/lote/detalhe/103355", "052")</f>
      </c>
      <c r="B58" s="4" t="s">
        <f>=HYPERLINK("https://www.rossileiloes.com.br/lote/detalhe/103355", " Caloi 10 Jovem, aro 24 , Totalmente Original, Raridade da década de 1980,  para Colecionadores")</f>
      </c>
      <c r="C58" s="4" t="inlineStr">
        <is>
          <t>Não vendido</t>
        </is>
      </c>
      <c r="D58" s="4" t="inlineStr">
        <is>
          <t>0</t>
        </is>
      </c>
      <c r="E58" s="5" t="inlineStr">
        <is>
          <t>750,00</t>
        </is>
      </c>
      <c r="F58" s="4" t="inlineStr">
        <is>
          <t>50.00</t>
        </is>
      </c>
    </row>
    <row collapsed="false" customFormat="false" customHeight="false" hidden="false" ht="12.1" outlineLevel="0" r="59">
      <c r="A59" s="5" t="s">
        <f>=HYPERLINK("https://www.rossileiloes.com.br/lote/detalhe/103360", "053")</f>
      </c>
      <c r="B59" s="4" t="s">
        <f>=HYPERLINK("https://www.rossileiloes.com.br/lote/detalhe/103360", " Monark Monareta medalha de Ouro , Raridade da década de 1970, Para Colecionadores")</f>
      </c>
      <c r="C59" s="4" t="inlineStr">
        <is>
          <t>Não vendido</t>
        </is>
      </c>
      <c r="D59" s="4" t="inlineStr">
        <is>
          <t>0</t>
        </is>
      </c>
      <c r="E59" s="5" t="inlineStr">
        <is>
          <t>900,00</t>
        </is>
      </c>
      <c r="F59" s="4" t="inlineStr">
        <is>
          <t>50.00</t>
        </is>
      </c>
    </row>
    <row collapsed="false" customFormat="false" customHeight="false" hidden="false" ht="12.1" outlineLevel="0" r="60">
      <c r="A60" s="5" t="s">
        <f>=HYPERLINK("https://www.rossileiloes.com.br/lote/detalhe/103354", "054")</f>
      </c>
      <c r="B60" s="4" t="s">
        <f>=HYPERLINK("https://www.rossileiloes.com.br/lote/detalhe/103354", " Monark Monareta medalha de Ouro , Raridade da década de 1970, Para Colecionadores")</f>
      </c>
      <c r="C60" s="4" t="inlineStr">
        <is>
          <t>Não vendido</t>
        </is>
      </c>
      <c r="D60" s="4" t="inlineStr">
        <is>
          <t>0</t>
        </is>
      </c>
      <c r="E60" s="5" t="inlineStr">
        <is>
          <t>900,00</t>
        </is>
      </c>
      <c r="F60" s="4" t="inlineStr">
        <is>
          <t>50.00</t>
        </is>
      </c>
    </row>
    <row collapsed="false" customFormat="false" customHeight="false" hidden="false" ht="12.1" outlineLevel="0" r="61">
      <c r="A61" s="5" t="s">
        <f>=HYPERLINK("https://www.rossileiloes.com.br/lote/detalhe/103356", "055")</f>
      </c>
      <c r="B61" s="4" t="s">
        <f>=HYPERLINK("https://www.rossileiloes.com.br/lote/detalhe/103356", " Monark Monareta Olé 70, Raridade da década de 1970, Para Colecionadores")</f>
      </c>
      <c r="C61" s="4" t="inlineStr">
        <is>
          <t>Vendido</t>
        </is>
      </c>
      <c r="D61" s="4" t="inlineStr">
        <is>
          <t>1</t>
        </is>
      </c>
      <c r="E61" s="5" t="inlineStr">
        <is>
          <t>1.200,00</t>
        </is>
      </c>
      <c r="F61" s="4" t="inlineStr">
        <is>
          <t>50.00</t>
        </is>
      </c>
    </row>
    <row collapsed="false" customFormat="false" customHeight="false" hidden="false" ht="12.1" outlineLevel="0" r="62">
      <c r="A62" s="5" t="s">
        <f>=HYPERLINK("https://www.rossileiloes.com.br/lote/detalhe/103351", "056")</f>
      </c>
      <c r="B62" s="4" t="s">
        <f>=HYPERLINK("https://www.rossileiloes.com.br/lote/detalhe/103351", " Monark Monareta Dobramatic Aro 20 Garupão, Raridade da década de 1970, para Colecionadores")</f>
      </c>
      <c r="C62" s="4" t="inlineStr">
        <is>
          <t>Não vendido</t>
        </is>
      </c>
      <c r="D62" s="4" t="inlineStr">
        <is>
          <t>0</t>
        </is>
      </c>
      <c r="E62" s="5" t="inlineStr">
        <is>
          <t>750,00</t>
        </is>
      </c>
      <c r="F62" s="4" t="inlineStr">
        <is>
          <t>50.00</t>
        </is>
      </c>
    </row>
    <row collapsed="false" customFormat="false" customHeight="false" hidden="false" ht="12.1" outlineLevel="0" r="63">
      <c r="A63" s="5" t="s">
        <f>=HYPERLINK("https://www.rossileiloes.com.br/lote/detalhe/103353", "057")</f>
      </c>
      <c r="B63" s="4" t="s">
        <f>=HYPERLINK("https://www.rossileiloes.com.br/lote/detalhe/103353", " Caloi Berlineta Aro 20 Dobrável, Relíquia, para Colecionadores")</f>
      </c>
      <c r="C63" s="4" t="inlineStr">
        <is>
          <t>Não vendido</t>
        </is>
      </c>
      <c r="D63" s="4" t="inlineStr">
        <is>
          <t>0</t>
        </is>
      </c>
      <c r="E63" s="5" t="inlineStr">
        <is>
          <t>750,00</t>
        </is>
      </c>
      <c r="F63" s="4" t="inlineStr">
        <is>
          <t>50.00</t>
        </is>
      </c>
    </row>
    <row collapsed="false" customFormat="false" customHeight="false" hidden="false" ht="12.1" outlineLevel="0" r="64">
      <c r="A64" s="5" t="s">
        <f>=HYPERLINK("https://www.rossileiloes.com.br/lote/detalhe/103298", "058")</f>
      </c>
      <c r="B64" s="4" t="s">
        <f>=HYPERLINK("https://www.rossileiloes.com.br/lote/detalhe/103298", " Caloi Ceci aro 26, Relíquia da p/ Colecionadores.")</f>
      </c>
      <c r="C64" s="4" t="inlineStr">
        <is>
          <t>Não vendido</t>
        </is>
      </c>
      <c r="D64" s="4" t="inlineStr">
        <is>
          <t>0</t>
        </is>
      </c>
      <c r="E64" s="5" t="inlineStr">
        <is>
          <t>250,00</t>
        </is>
      </c>
      <c r="F64" s="4" t="inlineStr">
        <is>
          <t>50.00</t>
        </is>
      </c>
    </row>
    <row collapsed="false" customFormat="false" customHeight="false" hidden="false" ht="12.1" outlineLevel="0" r="65">
      <c r="A65" s="5" t="s">
        <f>=HYPERLINK("https://www.rossileiloes.com.br/lote/detalhe/104883", "059")</f>
      </c>
      <c r="B65" s="4" t="s">
        <f>=HYPERLINK("https://www.rossileiloes.com.br/lote/detalhe/104883", "200 GARRAFAS DE CACHAÇA SABORES VARIADOS - 700ml CADA GARRAFA")</f>
      </c>
      <c r="C65" s="4" t="inlineStr">
        <is>
          <t>Não vendido</t>
        </is>
      </c>
      <c r="D65" s="4" t="inlineStr">
        <is>
          <t>0</t>
        </is>
      </c>
      <c r="E65" s="5" t="inlineStr">
        <is>
          <t>1.850,00</t>
        </is>
      </c>
      <c r="F65" s="4" t="inlineStr">
        <is>
          <t>50.00</t>
        </is>
      </c>
    </row>
    <row collapsed="false" customFormat="false" customHeight="false" hidden="false" ht="12.1" outlineLevel="0" r="66">
      <c r="A66" s="5" t="s">
        <f>=HYPERLINK("https://www.rossileiloes.com.br/lote/detalhe/103300", "061")</f>
      </c>
      <c r="B66" s="4" t="s">
        <f>=HYPERLINK("https://www.rossileiloes.com.br/lote/detalhe/103300", "Monareta Kroos II Aro 20. Relíquia 100% Original, década de 1970 p/ Colecionadores. (Até pneus são originais)")</f>
      </c>
      <c r="C66" s="4" t="inlineStr">
        <is>
          <t>Não vendido</t>
        </is>
      </c>
      <c r="D66" s="4" t="inlineStr">
        <is>
          <t>0</t>
        </is>
      </c>
      <c r="E66" s="5" t="inlineStr">
        <is>
          <t>750,00</t>
        </is>
      </c>
      <c r="F66" s="4" t="inlineStr">
        <is>
          <t>50.00</t>
        </is>
      </c>
    </row>
    <row collapsed="false" customFormat="false" customHeight="false" hidden="false" ht="12.1" outlineLevel="0" r="67">
      <c r="A67" s="5" t="s">
        <f>=HYPERLINK("https://www.rossileiloes.com.br/lote/detalhe/103322", "062")</f>
      </c>
      <c r="B67" s="4" t="s">
        <f>=HYPERLINK("https://www.rossileiloes.com.br/lote/detalhe/103322", " Conjunto Carrinho de Bebê e Cadeirinha automotiva , marca Hércules, Década de 1970, Relíquia para Colecionadores")</f>
      </c>
      <c r="C67" s="4" t="inlineStr">
        <is>
          <t>Não vendido</t>
        </is>
      </c>
      <c r="D67" s="4" t="inlineStr">
        <is>
          <t>0</t>
        </is>
      </c>
      <c r="E67" s="5" t="inlineStr">
        <is>
          <t>200,00</t>
        </is>
      </c>
      <c r="F67" s="4" t="inlineStr">
        <is>
          <t>50.00</t>
        </is>
      </c>
    </row>
    <row collapsed="false" customFormat="false" customHeight="false" hidden="false" ht="12.1" outlineLevel="0" r="68">
      <c r="A68" s="5" t="s">
        <f>=HYPERLINK("https://www.rossileiloes.com.br/lote/detalhe/103326", "065")</f>
      </c>
      <c r="B68" s="4" t="s">
        <f>=HYPERLINK("https://www.rossileiloes.com.br/lote/detalhe/103326", " Bicicleta Gargueira Goricke Antiga , Relíquia para Colecionadores")</f>
      </c>
      <c r="C68" s="4" t="inlineStr">
        <is>
          <t>Vendido</t>
        </is>
      </c>
      <c r="D68" s="4" t="inlineStr">
        <is>
          <t>11</t>
        </is>
      </c>
      <c r="E68" s="5" t="inlineStr">
        <is>
          <t>850,00</t>
        </is>
      </c>
      <c r="F68" s="4" t="inlineStr">
        <is>
          <t>50.00</t>
        </is>
      </c>
    </row>
    <row collapsed="false" customFormat="false" customHeight="false" hidden="false" ht="12.1" outlineLevel="0" r="69">
      <c r="A69" s="5" t="s">
        <f>=HYPERLINK("https://www.rossileiloes.com.br/lote/detalhe/103275", "066")</f>
      </c>
      <c r="B69" s="4" t="s">
        <f>=HYPERLINK("https://www.rossileiloes.com.br/lote/detalhe/103275", " LOTE COM APROX. 100 UNIDADES DE SPINNERS , DIVERSOS MODELOS E CORES. (sem uso, nas caixas) [ Confira o Vídeo ]")</f>
      </c>
      <c r="C69" s="4" t="inlineStr">
        <is>
          <t>Não vendido</t>
        </is>
      </c>
      <c r="D69" s="4" t="inlineStr">
        <is>
          <t>0</t>
        </is>
      </c>
      <c r="E69" s="5" t="inlineStr">
        <is>
          <t>150,00</t>
        </is>
      </c>
      <c r="F69" s="4" t="inlineStr">
        <is>
          <t>200.00</t>
        </is>
      </c>
    </row>
    <row collapsed="false" customFormat="false" customHeight="false" hidden="false" ht="12.1" outlineLevel="0" r="70">
      <c r="A70" s="5" t="s">
        <f>=HYPERLINK("https://www.rossileiloes.com.br/lote/detalhe/103303", "067")</f>
      </c>
      <c r="B70" s="4" t="s">
        <f>=HYPERLINK("https://www.rossileiloes.com.br/lote/detalhe/103303", " BICICLETA ORIGINAL, CÂMBIO DUPLO DE MARCHA")</f>
      </c>
      <c r="C70" s="4" t="inlineStr">
        <is>
          <t>Não vendido</t>
        </is>
      </c>
      <c r="D70" s="4" t="inlineStr">
        <is>
          <t>0</t>
        </is>
      </c>
      <c r="E70" s="5" t="inlineStr">
        <is>
          <t>250,00</t>
        </is>
      </c>
      <c r="F70" s="4" t="inlineStr">
        <is>
          <t>50.00</t>
        </is>
      </c>
    </row>
    <row collapsed="false" customFormat="false" customHeight="false" hidden="false" ht="12.1" outlineLevel="0" r="71">
      <c r="A71" s="5" t="s">
        <f>=HYPERLINK("https://www.rossileiloes.com.br/lote/detalhe/103325", "069")</f>
      </c>
      <c r="B71" s="4" t="s">
        <f>=HYPERLINK("https://www.rossileiloes.com.br/lote/detalhe/103325", " Bicicleta Monark Antiga aro 28 , Freio de pé, campainha Trim Trim, Relíquia para Colecionadores")</f>
      </c>
      <c r="C71" s="4" t="inlineStr">
        <is>
          <t>Não vendido</t>
        </is>
      </c>
      <c r="D71" s="4" t="inlineStr">
        <is>
          <t>0</t>
        </is>
      </c>
      <c r="E71" s="5" t="inlineStr">
        <is>
          <t>400,00</t>
        </is>
      </c>
      <c r="F71" s="4" t="inlineStr">
        <is>
          <t>50.00</t>
        </is>
      </c>
    </row>
    <row collapsed="false" customFormat="false" customHeight="false" hidden="false" ht="12.1" outlineLevel="0" r="72">
      <c r="A72" s="5" t="s">
        <f>=HYPERLINK("https://www.rossileiloes.com.br/lote/detalhe/103302", "070")</f>
      </c>
      <c r="B72" s="4" t="s">
        <f>=HYPERLINK("https://www.rossileiloes.com.br/lote/detalhe/103302", " Caloi Ceci Totalmente Original aro 26, Relíquia da p/ Colecionadores ( no estado)")</f>
      </c>
      <c r="C72" s="4" t="inlineStr">
        <is>
          <t>Vendido</t>
        </is>
      </c>
      <c r="D72" s="4" t="inlineStr">
        <is>
          <t>1</t>
        </is>
      </c>
      <c r="E72" s="5" t="inlineStr">
        <is>
          <t>250,00</t>
        </is>
      </c>
      <c r="F72" s="4" t="inlineStr">
        <is>
          <t>50.00</t>
        </is>
      </c>
    </row>
    <row collapsed="false" customFormat="false" customHeight="false" hidden="false" ht="12.1" outlineLevel="0" r="73">
      <c r="A73" s="5" t="s">
        <f>=HYPERLINK("https://www.rossileiloes.com.br/lote/detalhe/103329", "071")</f>
      </c>
      <c r="B73" s="4" t="s">
        <f>=HYPERLINK("https://www.rossileiloes.com.br/lote/detalhe/103329", "  Motor Honda a Gasolina  4 Tempos GX 35. Para uso Diversos como: Estacionário, Bomba d'água, Gerador, Embarcações, Engenho, Roçadeiras, Régua Vibratória, Motopoda. Entre outras funções.")</f>
      </c>
      <c r="C73" s="4" t="inlineStr">
        <is>
          <t>Vendido</t>
        </is>
      </c>
      <c r="D73" s="4" t="inlineStr">
        <is>
          <t>1</t>
        </is>
      </c>
      <c r="E73" s="5" t="inlineStr">
        <is>
          <t>490,00</t>
        </is>
      </c>
      <c r="F73" s="4" t="inlineStr">
        <is>
          <t>50.00</t>
        </is>
      </c>
    </row>
    <row collapsed="false" customFormat="false" customHeight="false" hidden="false" ht="12.1" outlineLevel="0" r="74">
      <c r="A74" s="5" t="s">
        <f>=HYPERLINK("https://www.rossileiloes.com.br/lote/detalhe/103292", "073")</f>
      </c>
      <c r="B74" s="4" t="s">
        <f>=HYPERLINK("https://www.rossileiloes.com.br/lote/detalhe/103292", "[ VÍDEO ] LOTE C/ 10 UNIDADES DE CANTIL DE BOLSO EM INOX. 240 ml CHEIOS DE VODKA. VÁRIOS MODELOS. PRODUTO ORIGINAL (SEM USO E COM AS CAIXAS INDIVIDUAIS)")</f>
      </c>
      <c r="C74" s="4" t="inlineStr">
        <is>
          <t>Vendido</t>
        </is>
      </c>
      <c r="D74" s="4" t="inlineStr">
        <is>
          <t>1</t>
        </is>
      </c>
      <c r="E74" s="5" t="inlineStr">
        <is>
          <t>250,00</t>
        </is>
      </c>
      <c r="F74" s="4" t="inlineStr">
        <is>
          <t>50.00</t>
        </is>
      </c>
    </row>
    <row collapsed="false" customFormat="false" customHeight="false" hidden="false" ht="12.1" outlineLevel="0" r="75">
      <c r="A75" s="5" t="s">
        <f>=HYPERLINK("https://www.rossileiloes.com.br/lote/detalhe/103350", "075")</f>
      </c>
      <c r="B75" s="4" t="s">
        <f>=HYPERLINK("https://www.rossileiloes.com.br/lote/detalhe/103350", " Caloi Formula C 3. Aro 20 , Seletor de Marchas Gt-3,  Câmbio de 03 Marchas no Cubo traseiro, Banco Banana, Relíquia da década de 1980, para Colecionadores")</f>
      </c>
      <c r="C75" s="4" t="inlineStr">
        <is>
          <t>Não vendido</t>
        </is>
      </c>
      <c r="D75" s="4" t="inlineStr">
        <is>
          <t>2</t>
        </is>
      </c>
      <c r="E75" s="5" t="inlineStr">
        <is>
          <t>950,00</t>
        </is>
      </c>
      <c r="F75" s="4" t="inlineStr">
        <is>
          <t>50.00</t>
        </is>
      </c>
    </row>
    <row collapsed="false" customFormat="false" customHeight="false" hidden="false" ht="12.1" outlineLevel="0" r="76">
      <c r="A76" s="5" t="s">
        <f>=HYPERLINK("https://www.rossileiloes.com.br/lote/detalhe/103305", "076")</f>
      </c>
      <c r="B76" s="4" t="s">
        <f>=HYPERLINK("https://www.rossileiloes.com.br/lote/detalhe/103305", " Caloi Ceci Totalmente Original aro 26, Relíquia da p/ Colecionadores ( no estado)")</f>
      </c>
      <c r="C76" s="4" t="inlineStr">
        <is>
          <t>Não vendido</t>
        </is>
      </c>
      <c r="D76" s="4" t="inlineStr">
        <is>
          <t>0</t>
        </is>
      </c>
      <c r="E76" s="5" t="inlineStr">
        <is>
          <t>250,00</t>
        </is>
      </c>
      <c r="F76" s="4" t="inlineStr">
        <is>
          <t>50.00</t>
        </is>
      </c>
    </row>
    <row collapsed="false" customFormat="false" customHeight="false" hidden="false" ht="12.1" outlineLevel="0" r="77">
      <c r="A77" s="5" t="s">
        <f>=HYPERLINK("https://www.rossileiloes.com.br/lote/detalhe/103328", "077")</f>
      </c>
      <c r="B77" s="4" t="s">
        <f>=HYPERLINK("https://www.rossileiloes.com.br/lote/detalhe/103328", "  Motor Honda a Gasolina  4 Tempos GX 35. Para uso Diversos como: Estacionário, Bomba d'água, Gerador, Embarcações, Engenho, Roçadeiras, Régua Vibratória, Motopoda. Entre outras funções.")</f>
      </c>
      <c r="C77" s="4" t="inlineStr">
        <is>
          <t>Não vendido</t>
        </is>
      </c>
      <c r="D77" s="4" t="inlineStr">
        <is>
          <t>0</t>
        </is>
      </c>
      <c r="E77" s="5" t="inlineStr">
        <is>
          <t>490,00</t>
        </is>
      </c>
      <c r="F77" s="4" t="inlineStr">
        <is>
          <t>50.00</t>
        </is>
      </c>
    </row>
    <row collapsed="false" customFormat="false" customHeight="false" hidden="false" ht="12.1" outlineLevel="0" r="78">
      <c r="A78" s="5" t="s">
        <f>=HYPERLINK("https://www.rossileiloes.com.br/lote/detalhe/103323", "078")</f>
      </c>
      <c r="B78" s="4" t="s">
        <f>=HYPERLINK("https://www.rossileiloes.com.br/lote/detalhe/103323", " Bicicleta Monark Antiga série Prata aro 26 , Relíquia para Colecionadores")</f>
      </c>
      <c r="C78" s="4" t="inlineStr">
        <is>
          <t>Vendido</t>
        </is>
      </c>
      <c r="D78" s="4" t="inlineStr">
        <is>
          <t>2</t>
        </is>
      </c>
      <c r="E78" s="5" t="inlineStr">
        <is>
          <t>450,00</t>
        </is>
      </c>
      <c r="F78" s="4" t="inlineStr">
        <is>
          <t>50.00</t>
        </is>
      </c>
    </row>
    <row collapsed="false" customFormat="false" customHeight="false" hidden="false" ht="12.1" outlineLevel="0" r="79">
      <c r="A79" s="5" t="s">
        <f>=HYPERLINK("https://www.rossileiloes.com.br/lote/detalhe/104309", "080")</f>
      </c>
      <c r="B79" s="4" t="s">
        <f>=HYPERLINK("https://www.rossileiloes.com.br/lote/detalhe/104309", "300 GARRAFAS DE CACHAÇA SABORES VARIADOS - 700ml CADA GARRAFA")</f>
      </c>
      <c r="C79" s="4" t="inlineStr">
        <is>
          <t>Não vendido</t>
        </is>
      </c>
      <c r="D79" s="4" t="inlineStr">
        <is>
          <t>0</t>
        </is>
      </c>
      <c r="E79" s="5" t="inlineStr">
        <is>
          <t>2.950,00</t>
        </is>
      </c>
      <c r="F79" s="4" t="inlineStr">
        <is>
          <t>50.00</t>
        </is>
      </c>
    </row>
    <row collapsed="false" customFormat="false" customHeight="false" hidden="false" ht="12.1" outlineLevel="0" r="80">
      <c r="A80" s="5" t="s">
        <f>=HYPERLINK("https://www.rossileiloes.com.br/lote/detalhe/103324", "082")</f>
      </c>
      <c r="B80" s="4" t="s">
        <f>=HYPERLINK("https://www.rossileiloes.com.br/lote/detalhe/103324",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=HYPERLINK("https://www.rossileiloes.com.br/lote/detalhe/103274", "083")</f>
      </c>
      <c r="B81" s="4" t="s">
        <f>=HYPERLINK("https://www.rossileiloes.com.br/lote/detalhe/103274", " LOTE COM APROX. 300 UNIDADES DE SPINNERS , DIVERSOS MODELOS E CORES. (sem uso, nas caixas) [ Confira o Vídeo ]")</f>
      </c>
      <c r="C81" s="4" t="inlineStr">
        <is>
          <t>Não vendido</t>
        </is>
      </c>
      <c r="D81" s="4" t="inlineStr">
        <is>
          <t>0</t>
        </is>
      </c>
      <c r="E81" s="5" t="inlineStr">
        <is>
          <t>450,00</t>
        </is>
      </c>
      <c r="F81" s="4" t="inlineStr">
        <is>
          <t>200.00</t>
        </is>
      </c>
    </row>
    <row collapsed="false" customFormat="false" customHeight="false" hidden="false" ht="12.1" outlineLevel="0" r="82">
      <c r="A82" s="5" t="s">
        <f>=HYPERLINK("https://www.rossileiloes.com.br/lote/detalhe/103321", "084")</f>
      </c>
      <c r="B82" s="4" t="s">
        <f>=HYPERLINK("https://www.rossileiloes.com.br/lote/detalhe/103321", " Bicicleta Monark Antiga aro 28 , Freio de pé, Banco de Molas, Relíquia para Colecionadores,")</f>
      </c>
      <c r="C82" s="4" t="inlineStr">
        <is>
          <t>Não vendido</t>
        </is>
      </c>
      <c r="D82" s="4" t="inlineStr">
        <is>
          <t>1</t>
        </is>
      </c>
      <c r="E82" s="5" t="inlineStr">
        <is>
          <t>550,00</t>
        </is>
      </c>
      <c r="F82" s="4" t="inlineStr">
        <is>
          <t>50.00</t>
        </is>
      </c>
    </row>
    <row collapsed="false" customFormat="false" customHeight="false" hidden="false" ht="12.1" outlineLevel="0" r="83">
      <c r="A83" s="5" t="s">
        <f>=HYPERLINK("https://www.rossileiloes.com.br/lote/detalhe/103327", "085")</f>
      </c>
      <c r="B83" s="4" t="s">
        <f>=HYPERLINK("https://www.rossileiloes.com.br/lote/detalhe/103327", " Bicicleta Monark Monareta  Antiga aro 20 , Relíquia para Colecionadores,")</f>
      </c>
      <c r="C83" s="4" t="inlineStr">
        <is>
          <t>Não vendido</t>
        </is>
      </c>
      <c r="D83" s="4" t="inlineStr">
        <is>
          <t>2</t>
        </is>
      </c>
      <c r="E83" s="5" t="inlineStr">
        <is>
          <t>300,00</t>
        </is>
      </c>
      <c r="F83" s="4" t="inlineStr">
        <is>
          <t>50.00</t>
        </is>
      </c>
    </row>
    <row collapsed="false" customFormat="false" customHeight="false" hidden="false" ht="12.1" outlineLevel="0" r="84">
      <c r="A84" s="5" t="s">
        <f>=HYPERLINK("https://www.rossileiloes.com.br/lote/detalhe/103308", "093")</f>
      </c>
      <c r="B84" s="4" t="s">
        <f>=HYPERLINK("https://www.rossileiloes.com.br/lote/detalhe/103308", " Monark Brisa Totalmente Original aro 26, Década de 1980 Relíquia da p/ Colecionadores")</f>
      </c>
      <c r="C84" s="4" t="inlineStr">
        <is>
          <t>Não vendido</t>
        </is>
      </c>
      <c r="D84" s="4" t="inlineStr">
        <is>
          <t>0</t>
        </is>
      </c>
      <c r="E84" s="5" t="inlineStr">
        <is>
          <t>250,00</t>
        </is>
      </c>
      <c r="F84" s="4" t="inlineStr">
        <is>
          <t>50.00</t>
        </is>
      </c>
    </row>
    <row collapsed="false" customFormat="false" customHeight="false" hidden="false" ht="12.1" outlineLevel="0" r="85">
      <c r="A85" s="5" t="s">
        <f>=HYPERLINK("https://www.rossileiloes.com.br/lote/detalhe/103268", "098")</f>
      </c>
      <c r="B85" s="4" t="s">
        <f>=HYPERLINK("https://www.rossileiloes.com.br/lote/detalhe/103268", " LOTE C/ 06 APARELHOS CELULAR E 45  BATERIAS , DIVERSAS MARCAS E MODELOS.")</f>
      </c>
      <c r="C85" s="4" t="inlineStr">
        <is>
          <t>Não vendido</t>
        </is>
      </c>
      <c r="D85" s="4" t="inlineStr">
        <is>
          <t>0</t>
        </is>
      </c>
      <c r="E85" s="5" t="inlineStr">
        <is>
          <t>150,00</t>
        </is>
      </c>
      <c r="F85" s="4" t="inlineStr">
        <is>
          <t>50.00</t>
        </is>
      </c>
    </row>
    <row collapsed="false" customFormat="false" customHeight="false" hidden="false" ht="12.1" outlineLevel="0" r="86">
      <c r="A86" s="5" t="s">
        <f>=HYPERLINK("https://www.rossileiloes.com.br/lote/detalhe/103309", "099")</f>
      </c>
      <c r="B86" s="4" t="s">
        <f>=HYPERLINK("https://www.rossileiloes.com.br/lote/detalhe/103309", " Monark Brisa Mirim  Década de 1980 aro 16, Relíquia p/ Colecionadores ( No estado)")</f>
      </c>
      <c r="C86" s="4" t="inlineStr">
        <is>
          <t>Vendido</t>
        </is>
      </c>
      <c r="D86" s="4" t="inlineStr">
        <is>
          <t>1</t>
        </is>
      </c>
      <c r="E86" s="5" t="inlineStr">
        <is>
          <t>100,00</t>
        </is>
      </c>
      <c r="F86" s="4" t="inlineStr">
        <is>
          <t>50.00</t>
        </is>
      </c>
    </row>
    <row collapsed="false" customFormat="false" customHeight="false" hidden="false" ht="12.1" outlineLevel="0" r="87">
      <c r="A87" s="5" t="s">
        <f>=HYPERLINK("https://www.rossileiloes.com.br/lote/detalhe/103287", "103")</f>
      </c>
      <c r="B87" s="4" t="s">
        <f>=HYPERLINK("https://www.rossileiloes.com.br/lote/detalhe/103287", " 01- Catraca Eletrônica Digital Marca Telemática Codin Catraca 9000 Toda em Metal e inox ( no estado).")</f>
      </c>
      <c r="C87" s="4" t="inlineStr">
        <is>
          <t>Não vendido</t>
        </is>
      </c>
      <c r="D87" s="4" t="inlineStr">
        <is>
          <t>0</t>
        </is>
      </c>
      <c r="E87" s="5" t="inlineStr">
        <is>
          <t>150,00</t>
        </is>
      </c>
      <c r="F87" s="4" t="inlineStr">
        <is>
          <t>50.00</t>
        </is>
      </c>
    </row>
    <row collapsed="false" customFormat="false" customHeight="false" hidden="false" ht="12.1" outlineLevel="0" r="88">
      <c r="A88" s="5" t="s">
        <f>=HYPERLINK("https://www.rossileiloes.com.br/lote/detalhe/103270", "105")</f>
      </c>
      <c r="B88" s="4" t="s">
        <f>=HYPERLINK("https://www.rossileiloes.com.br/lote/detalhe/103270", " Lote contendo coleção 100 unidades  de Mini-Garrafas, de bebidas originais, diversos rótulos e sabores")</f>
      </c>
      <c r="C88" s="4" t="inlineStr">
        <is>
          <t>Não vendido</t>
        </is>
      </c>
      <c r="D88" s="4" t="inlineStr">
        <is>
          <t>0</t>
        </is>
      </c>
      <c r="E88" s="5" t="inlineStr">
        <is>
          <t>450,00</t>
        </is>
      </c>
      <c r="F88" s="4" t="inlineStr">
        <is>
          <t>50.00</t>
        </is>
      </c>
    </row>
    <row collapsed="false" customFormat="false" customHeight="false" hidden="false" ht="12.1" outlineLevel="0" r="89">
      <c r="A89" s="5" t="s">
        <f>=HYPERLINK("https://www.rossileiloes.com.br/lote/detalhe/103288", "109")</f>
      </c>
      <c r="B89" s="4" t="s">
        <f>=HYPERLINK("https://www.rossileiloes.com.br/lote/detalhe/103288", " 01- Catraca Eletrônica Digital Marca Telemática Sistemas Inteligentes  Bloqueio GB 300.Toda em Metal e Inox  ( no estado).")</f>
      </c>
      <c r="C89" s="4" t="inlineStr">
        <is>
          <t>Não vendido</t>
        </is>
      </c>
      <c r="D89" s="4" t="inlineStr">
        <is>
          <t>0</t>
        </is>
      </c>
      <c r="E89" s="5" t="inlineStr">
        <is>
          <t>150,00</t>
        </is>
      </c>
      <c r="F89" s="4" t="inlineStr">
        <is>
          <t>50.00</t>
        </is>
      </c>
    </row>
    <row collapsed="false" customFormat="false" customHeight="false" hidden="false" ht="12.1" outlineLevel="0" r="90">
      <c r="A90" s="5" t="s">
        <f>=HYPERLINK("https://www.rossileiloes.com.br/lote/detalhe/103307", "116")</f>
      </c>
      <c r="B90" s="4" t="s">
        <f>=HYPERLINK("https://www.rossileiloes.com.br/lote/detalhe/103307", " Monark Monareta Década de 1980 aro 20, Relíquia p/ Colecionadores ( No estado)")</f>
      </c>
      <c r="C90" s="4" t="inlineStr">
        <is>
          <t>Não vendido</t>
        </is>
      </c>
      <c r="D90" s="4" t="inlineStr">
        <is>
          <t>0</t>
        </is>
      </c>
      <c r="E90" s="5" t="inlineStr">
        <is>
          <t>700,00</t>
        </is>
      </c>
      <c r="F90" s="4" t="inlineStr">
        <is>
          <t>50.00</t>
        </is>
      </c>
    </row>
    <row collapsed="false" customFormat="false" customHeight="false" hidden="false" ht="12.1" outlineLevel="0" r="91">
      <c r="A91" s="5" t="s">
        <f>=HYPERLINK("https://www.rossileiloes.com.br/lote/detalhe/103289", "121")</f>
      </c>
      <c r="B91" s="4" t="s">
        <f>=HYPERLINK("https://www.rossileiloes.com.br/lote/detalhe/103289", " 01- Catraca Eletrônica Digital Marca Telemática Sistemas Inteligentes  Bloqueio PD 300.Toda em Metal  ( no estado).")</f>
      </c>
      <c r="C91" s="4" t="inlineStr">
        <is>
          <t>Não vendido</t>
        </is>
      </c>
      <c r="D91" s="4" t="inlineStr">
        <is>
          <t>0</t>
        </is>
      </c>
      <c r="E91" s="5" t="inlineStr">
        <is>
          <t>150,00</t>
        </is>
      </c>
      <c r="F91" s="4" t="inlineStr">
        <is>
          <t>50.00</t>
        </is>
      </c>
    </row>
    <row collapsed="false" customFormat="false" customHeight="false" hidden="false" ht="12.1" outlineLevel="0" r="92">
      <c r="A92" s="5" t="s">
        <f>=HYPERLINK("https://www.rossileiloes.com.br/lote/detalhe/103283", "127")</f>
      </c>
      <c r="B92" s="4" t="s">
        <f>=HYPERLINK("https://www.rossileiloes.com.br/lote/detalhe/103283", " LOTE C/ APROX. 160 LUVAS (Manoplas) e ALGUNS ACELERADORES ORIGINAIS DE ÉPOCA, DÉCADA DE 1980. (SEM USO). Necessidade apenas de limpeza.")</f>
      </c>
      <c r="C92" s="4" t="inlineStr">
        <is>
          <t>Não vendido</t>
        </is>
      </c>
      <c r="D92" s="4" t="inlineStr">
        <is>
          <t>0</t>
        </is>
      </c>
      <c r="E92" s="5" t="inlineStr">
        <is>
          <t>150,00</t>
        </is>
      </c>
      <c r="F92" s="4" t="inlineStr">
        <is>
          <t>50.00</t>
        </is>
      </c>
    </row>
    <row collapsed="false" customFormat="false" customHeight="false" hidden="false" ht="12.1" outlineLevel="0" r="93">
      <c r="A93" s="5" t="s">
        <f>=HYPERLINK("https://www.rossileiloes.com.br/lote/detalhe/103285", "130")</f>
      </c>
      <c r="B93" s="4" t="s">
        <f>=HYPERLINK("https://www.rossileiloes.com.br/lote/detalhe/103285", " LOTE C/ 01 ESCAPAMENTO DE HONDA CB 400 ANTIGA ABAFADOR CENTRAL.( No estado).")</f>
      </c>
      <c r="C93" s="4" t="inlineStr">
        <is>
          <t>Vendido</t>
        </is>
      </c>
      <c r="D93" s="4" t="inlineStr">
        <is>
          <t>1</t>
        </is>
      </c>
      <c r="E93" s="5" t="inlineStr">
        <is>
          <t>100,00</t>
        </is>
      </c>
      <c r="F93" s="4" t="inlineStr">
        <is>
          <t>50.00</t>
        </is>
      </c>
    </row>
    <row collapsed="false" customFormat="false" customHeight="false" hidden="false" ht="12.1" outlineLevel="0" r="94">
      <c r="A94" s="5" t="s">
        <f>=HYPERLINK("https://www.rossileiloes.com.br/lote/detalhe/103293", "131")</f>
      </c>
      <c r="B94" s="4" t="s">
        <f>=HYPERLINK("https://www.rossileiloes.com.br/lote/detalhe/103293", "[ VÍDEO ] LOTE C/ 10 UNIDADES DE CANTIL DE BOLSO EM INOX. 240 ml CHEIOS DE VODKA. VÁRIOS MODELOS. PRODUTO ORIGINAL (SEM USO E COM AS CAIXAS INDIVIDUAIS)")</f>
      </c>
      <c r="C94" s="4" t="inlineStr">
        <is>
          <t>Vendido</t>
        </is>
      </c>
      <c r="D94" s="4" t="inlineStr">
        <is>
          <t>1</t>
        </is>
      </c>
      <c r="E94" s="5" t="inlineStr">
        <is>
          <t>250,00</t>
        </is>
      </c>
      <c r="F94" s="4" t="inlineStr">
        <is>
          <t>50.00</t>
        </is>
      </c>
    </row>
    <row collapsed="false" customFormat="false" customHeight="false" hidden="false" ht="12.1" outlineLevel="0" r="95">
      <c r="A95" s="5" t="s">
        <f>=HYPERLINK("https://www.rossileiloes.com.br/lote/detalhe/103310", "132")</f>
      </c>
      <c r="B95" s="4" t="s">
        <f>=HYPERLINK("https://www.rossileiloes.com.br/lote/detalhe/103310", "Caloi Ceci aro 26, Relíquia p/ Colecionadores")</f>
      </c>
      <c r="C95" s="4" t="inlineStr">
        <is>
          <t>Não vendido</t>
        </is>
      </c>
      <c r="D95" s="4" t="inlineStr">
        <is>
          <t>0</t>
        </is>
      </c>
      <c r="E95" s="5" t="inlineStr">
        <is>
          <t>250,00</t>
        </is>
      </c>
      <c r="F95" s="4" t="inlineStr">
        <is>
          <t>50.00</t>
        </is>
      </c>
    </row>
    <row collapsed="false" customFormat="false" customHeight="false" hidden="false" ht="12.1" outlineLevel="0" r="96">
      <c r="A96" s="5" t="s">
        <f>=HYPERLINK("https://www.rossileiloes.com.br/lote/detalhe/103313", "134")</f>
      </c>
      <c r="B96" s="4" t="s">
        <f>=HYPERLINK("https://www.rossileiloes.com.br/lote/detalhe/103313", " Monark Monareta Aro 20,  Breque de Pé,  Relíquia p/ Colecionadores.")</f>
      </c>
      <c r="C96" s="4" t="inlineStr">
        <is>
          <t>Vendido</t>
        </is>
      </c>
      <c r="D96" s="4" t="inlineStr">
        <is>
          <t>1</t>
        </is>
      </c>
      <c r="E96" s="5" t="inlineStr">
        <is>
          <t>650,00</t>
        </is>
      </c>
      <c r="F96" s="4" t="inlineStr">
        <is>
          <t>50.00</t>
        </is>
      </c>
    </row>
    <row collapsed="false" customFormat="false" customHeight="false" hidden="false" ht="12.1" outlineLevel="0" r="97">
      <c r="A97" s="5" t="s">
        <f>=HYPERLINK("https://www.rossileiloes.com.br/lote/detalhe/103286", "135")</f>
      </c>
      <c r="B97" s="4" t="s">
        <f>=HYPERLINK("https://www.rossileiloes.com.br/lote/detalhe/103286", " Jogo de Cama Antigo em Madeira Nobre c/ 09 Gavetas , Colchão Nippomag Magnetizado Terapêutico Ortopédico e 01 Mesa de Centro de madeira Nobre e tampo de vidro.")</f>
      </c>
      <c r="C97" s="4" t="inlineStr">
        <is>
          <t>Não vendido</t>
        </is>
      </c>
      <c r="D97" s="4" t="inlineStr">
        <is>
          <t>0</t>
        </is>
      </c>
      <c r="E97" s="5" t="inlineStr">
        <is>
          <t>150,00</t>
        </is>
      </c>
      <c r="F97" s="4" t="inlineStr">
        <is>
          <t>50.00</t>
        </is>
      </c>
    </row>
    <row collapsed="false" customFormat="false" customHeight="false" hidden="false" ht="12.1" outlineLevel="0" r="98">
      <c r="A98" s="5" t="s">
        <f>=HYPERLINK("https://www.rossileiloes.com.br/lote/detalhe/103294", "163")</f>
      </c>
      <c r="B98" s="4" t="s">
        <f>=HYPERLINK("https://www.rossileiloes.com.br/lote/detalhe/103294", "[ VÍDEO ] LOTE C/ 10 UNIDADES DE CANTIL DE BOLSO EM INOX. 240 ml CHEIOS DE VODKA. VÁRIOS MODELOS. PRODUTO ORIGINAL (SEM USO E COM AS CAIXAS INDIVIDUAIS)")</f>
      </c>
      <c r="C98" s="4" t="inlineStr">
        <is>
          <t>Não vendido</t>
        </is>
      </c>
      <c r="D98" s="4" t="inlineStr">
        <is>
          <t>0</t>
        </is>
      </c>
      <c r="E98" s="5" t="inlineStr">
        <is>
          <t>250,00</t>
        </is>
      </c>
      <c r="F98" s="4" t="inlineStr">
        <is>
          <t>50.00</t>
        </is>
      </c>
    </row>
    <row collapsed="false" customFormat="false" customHeight="false" hidden="false" ht="12.1" outlineLevel="0" r="99">
      <c r="A99" s="5" t="s">
        <f>=HYPERLINK("https://www.rossileiloes.com.br/lote/detalhe/103316", "164")</f>
      </c>
      <c r="B99" s="4" t="s">
        <f>=HYPERLINK("https://www.rossileiloes.com.br/lote/detalhe/103316", " Monark Brisa Totalmente Original aro 26. Década de 1980. Relíquia da p/ Colecionadores")</f>
      </c>
      <c r="C99" s="4" t="inlineStr">
        <is>
          <t>Não vendido</t>
        </is>
      </c>
      <c r="D99" s="4" t="inlineStr">
        <is>
          <t>0</t>
        </is>
      </c>
      <c r="E99" s="5" t="inlineStr">
        <is>
          <t>250,00</t>
        </is>
      </c>
      <c r="F99" s="4" t="inlineStr">
        <is>
          <t>50.00</t>
        </is>
      </c>
    </row>
    <row collapsed="false" customFormat="false" customHeight="false" hidden="false" ht="12.1" outlineLevel="0" r="100">
      <c r="A100" s="5" t="s">
        <f>=HYPERLINK("https://www.rossileiloes.com.br/lote/detalhe/103284", "180")</f>
      </c>
      <c r="B100" s="4" t="s">
        <f>=HYPERLINK("https://www.rossileiloes.com.br/lote/detalhe/103284", " LOTE ÚNICO, COM DIVERSOS ITENS.")</f>
      </c>
      <c r="C100" s="4" t="inlineStr">
        <is>
          <t>Não vendido</t>
        </is>
      </c>
      <c r="D100" s="4" t="inlineStr">
        <is>
          <t>0</t>
        </is>
      </c>
      <c r="E100" s="5" t="inlineStr">
        <is>
          <t>150,00</t>
        </is>
      </c>
      <c r="F100" s="4" t="inlineStr">
        <is>
          <t>50.00</t>
        </is>
      </c>
    </row>
    <row collapsed="false" customFormat="false" customHeight="false" hidden="false" ht="12.1" outlineLevel="0" r="101">
      <c r="A101" s="5" t="s">
        <f>=HYPERLINK("https://www.rossileiloes.com.br/lote/detalhe/103319", "181")</f>
      </c>
      <c r="B101" s="4" t="s">
        <f>=HYPERLINK("https://www.rossileiloes.com.br/lote/detalhe/103319", "02 PARES DE CALÇADOS. SENDO 01 PAR DE BOTAS CANO ALTO Nº 34 E 01 PAR DE SAPATO ALTO Nº 37 (MARCA ELLUS, ORIGINAL)")</f>
      </c>
      <c r="C101" s="4" t="inlineStr">
        <is>
          <t>Não vendido</t>
        </is>
      </c>
      <c r="D101" s="4" t="inlineStr">
        <is>
          <t>0</t>
        </is>
      </c>
      <c r="E101" s="5" t="inlineStr">
        <is>
          <t>100,00</t>
        </is>
      </c>
      <c r="F101" s="4" t="inlineStr">
        <is>
          <t>50.00</t>
        </is>
      </c>
    </row>
    <row collapsed="false" customFormat="false" customHeight="false" hidden="false" ht="12.1" outlineLevel="0" r="102">
      <c r="A102" s="5" t="s">
        <f>=HYPERLINK("https://www.rossileiloes.com.br/lote/detalhe/103280", "187")</f>
      </c>
      <c r="B102" s="4" t="s">
        <f>=HYPERLINK("https://www.rossileiloes.com.br/lote/detalhe/103280", " LOTE COM APROX. 100 UNIDADES DE SPINNERS , DIVERSOS MODELOS E CORES. (sem uso, nas caixas) [ Confira o Vídeo ]")</f>
      </c>
      <c r="C102" s="4" t="inlineStr">
        <is>
          <t>Não vendido</t>
        </is>
      </c>
      <c r="D102" s="4" t="inlineStr">
        <is>
          <t>0</t>
        </is>
      </c>
      <c r="E102" s="5" t="inlineStr">
        <is>
          <t>150,00</t>
        </is>
      </c>
      <c r="F102" s="4" t="inlineStr">
        <is>
          <t>200.00</t>
        </is>
      </c>
    </row>
    <row collapsed="false" customFormat="false" customHeight="false" hidden="false" ht="12.1" outlineLevel="0" r="103">
      <c r="A103" s="5" t="s">
        <f>=HYPERLINK("https://www.rossileiloes.com.br/lote/detalhe/103269", "192")</f>
      </c>
      <c r="B103" s="4" t="s">
        <f>=HYPERLINK("https://www.rossileiloes.com.br/lote/detalhe/103269", " Lote contendo coleção 100 unidades  de Mini-Garrafas, de bebidas originais, diversos rótulos e sabores")</f>
      </c>
      <c r="C103" s="4" t="inlineStr">
        <is>
          <t>Não vendido</t>
        </is>
      </c>
      <c r="D103" s="4" t="inlineStr">
        <is>
          <t>0</t>
        </is>
      </c>
      <c r="E103" s="5" t="inlineStr">
        <is>
          <t>450,00</t>
        </is>
      </c>
      <c r="F103" s="4" t="inlineStr">
        <is>
          <t>50.00</t>
        </is>
      </c>
    </row>
    <row collapsed="false" customFormat="false" customHeight="false" hidden="false" ht="12.1" outlineLevel="0" r="104">
      <c r="A104" s="5" t="s">
        <f>=HYPERLINK("https://www.rossileiloes.com.br/lote/detalhe/103317", "196")</f>
      </c>
      <c r="B104" s="4" t="s">
        <f>=HYPERLINK("https://www.rossileiloes.com.br/lote/detalhe/103317", " Bicicleta Caloi Cross Pro Neon Aro 20. 100% Original (nunca foi lavada). Década de 1990. Relíquia p/ Colecionadores")</f>
      </c>
      <c r="C104" s="4" t="inlineStr">
        <is>
          <t>Não vendido</t>
        </is>
      </c>
      <c r="D104" s="4" t="inlineStr">
        <is>
          <t>1</t>
        </is>
      </c>
      <c r="E104" s="5" t="inlineStr">
        <is>
          <t>450,00</t>
        </is>
      </c>
      <c r="F104" s="4" t="inlineStr">
        <is>
          <t>50.00</t>
        </is>
      </c>
    </row>
    <row collapsed="false" customFormat="false" customHeight="false" hidden="false" ht="12.1" outlineLevel="0" r="105">
      <c r="A105" s="5" t="s">
        <f>=HYPERLINK("https://www.rossileiloes.com.br/lote/detalhe/103273", "205")</f>
      </c>
      <c r="B105" s="4" t="s">
        <f>=HYPERLINK("https://www.rossileiloes.com.br/lote/detalhe/103273", " LOTE COM APROX. 200 UNIDADES DE SPINNERS , DIVERSOS MODELOS E CORES. (sem uso, nas caixas) [ Confira o Vídeo ]")</f>
      </c>
      <c r="C105" s="4" t="inlineStr">
        <is>
          <t>Não vendido</t>
        </is>
      </c>
      <c r="D105" s="4" t="inlineStr">
        <is>
          <t>0</t>
        </is>
      </c>
      <c r="E105" s="5" t="inlineStr">
        <is>
          <t>300,00</t>
        </is>
      </c>
      <c r="F105" s="4" t="inlineStr">
        <is>
          <t>200.00</t>
        </is>
      </c>
    </row>
    <row collapsed="false" customFormat="false" customHeight="false" hidden="false" ht="12.1" outlineLevel="0" r="106">
      <c r="A106" s="5" t="s">
        <f>=HYPERLINK("https://www.rossileiloes.com.br/lote/detalhe/103290", "215")</f>
      </c>
      <c r="B106" s="4" t="s">
        <f>=HYPERLINK("https://www.rossileiloes.com.br/lote/detalhe/103290", " 01- Catraca Eletrônica Digital Marca Telemática Sistemas Inteligentes  Bloqueio GB 300.Toda em Metal e Inox  ( no estado).")</f>
      </c>
      <c r="C106" s="4" t="inlineStr">
        <is>
          <t>Vendido</t>
        </is>
      </c>
      <c r="D106" s="4" t="inlineStr">
        <is>
          <t>1</t>
        </is>
      </c>
      <c r="E106" s="5" t="inlineStr">
        <is>
          <t>200,00</t>
        </is>
      </c>
      <c r="F106" s="4" t="inlineStr">
        <is>
          <t>50.00</t>
        </is>
      </c>
    </row>
    <row collapsed="false" customFormat="false" customHeight="false" hidden="false" ht="12.1" outlineLevel="0" r="107">
      <c r="A107" s="5" t="s">
        <f>=HYPERLINK("https://www.rossileiloes.com.br/lote/detalhe/103264", "247")</f>
      </c>
      <c r="B107" s="4" t="s">
        <f>=HYPERLINK("https://www.rossileiloes.com.br/lote/detalhe/103264", "03 GARRAFÕES DE 4,5 LITROS CADA DE CACHAÇA AMARELINHA ENVELHECIDA EM BARRIL DE MADEIRA DE CARVALHO")</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=HYPERLINK("https://www.rossileiloes.com.br/lote/detalhe/103279", "250")</f>
      </c>
      <c r="B108" s="4" t="s">
        <f>=HYPERLINK("https://www.rossileiloes.com.br/lote/detalhe/103279", " LOTE COM APROX. 100 UNIDADES DE SPINNERS , DIVERSOS MODELOS E CORES. (sem uso, nas caixas) [ Confira o Vídeo ]")</f>
      </c>
      <c r="C108" s="4" t="inlineStr">
        <is>
          <t>Não vendido</t>
        </is>
      </c>
      <c r="D108" s="4" t="inlineStr">
        <is>
          <t>0</t>
        </is>
      </c>
      <c r="E108" s="5" t="inlineStr">
        <is>
          <t>150,00</t>
        </is>
      </c>
      <c r="F108" s="4" t="inlineStr">
        <is>
          <t>200.00</t>
        </is>
      </c>
    </row>
    <row collapsed="false" customFormat="false" customHeight="false" hidden="false" ht="12.1" outlineLevel="0" r="109">
      <c r="A109" s="5" t="s">
        <f>=HYPERLINK("https://www.rossileiloes.com.br/lote/detalhe/103295", "251")</f>
      </c>
      <c r="B109" s="4" t="s">
        <f>=HYPERLINK("https://www.rossileiloes.com.br/lote/detalhe/103295", "[ VÍDEO ] LOTE C/ 10 UNIDADES DE CANTIL DE BOLSO EM INOX. 240 ml CHEIOS DE VODKA. VÁRIOS MODELOS. PRODUTO ORIGINAL (SEM USO E COM AS CAIXAS INDIVIDUAIS)")</f>
      </c>
      <c r="C109" s="4" t="inlineStr">
        <is>
          <t>Não vendido</t>
        </is>
      </c>
      <c r="D109" s="4" t="inlineStr">
        <is>
          <t>0</t>
        </is>
      </c>
      <c r="E109" s="5" t="inlineStr">
        <is>
          <t>250,00</t>
        </is>
      </c>
      <c r="F109" s="4" t="inlineStr">
        <is>
          <t>50.00</t>
        </is>
      </c>
    </row>
    <row collapsed="false" customFormat="false" customHeight="false" hidden="false" ht="12.1" outlineLevel="0" r="110">
      <c r="A110" s="5" t="s">
        <f>=HYPERLINK("https://www.rossileiloes.com.br/lote/detalhe/103296", "291")</f>
      </c>
      <c r="B110" s="4" t="s">
        <f>=HYPERLINK("https://www.rossileiloes.com.br/lote/detalhe/103296", "Lote c/ 29 Ferramentas de precisão, marca Hugong, JE Tech Tool e Diamond files limas de várias medidas (sem uso)")</f>
      </c>
      <c r="C110" s="4" t="inlineStr">
        <is>
          <t>Vendido</t>
        </is>
      </c>
      <c r="D110" s="4" t="inlineStr">
        <is>
          <t>1</t>
        </is>
      </c>
      <c r="E110" s="5" t="inlineStr">
        <is>
          <t>150,00</t>
        </is>
      </c>
      <c r="F110" s="4" t="inlineStr">
        <is>
          <t>50.00</t>
        </is>
      </c>
    </row>
    <row collapsed="false" customFormat="false" customHeight="false" hidden="false" ht="12.1" outlineLevel="0" r="111">
      <c r="A111" s="5" t="s">
        <f>=HYPERLINK("https://www.rossileiloes.com.br/lote/detalhe/103256", "320")</f>
      </c>
      <c r="B111" s="4" t="s">
        <f>=HYPERLINK("https://www.rossileiloes.com.br/lote/detalhe/103256", "Diversas churrasqueiras elétricas e Peças.")</f>
      </c>
      <c r="C111" s="4" t="inlineStr">
        <is>
          <t>Não vendido</t>
        </is>
      </c>
      <c r="D111" s="4" t="inlineStr">
        <is>
          <t>0</t>
        </is>
      </c>
      <c r="E111" s="5" t="inlineStr">
        <is>
          <t>190,00</t>
        </is>
      </c>
      <c r="F111" s="4" t="inlineStr">
        <is>
          <t>50.00</t>
        </is>
      </c>
    </row>
    <row collapsed="false" customFormat="false" customHeight="false" hidden="false" ht="12.1" outlineLevel="0" r="112">
      <c r="A112" s="5" t="s">
        <f>=HYPERLINK("https://www.rossileiloes.com.br/lote/detalhe/104298", "345")</f>
      </c>
      <c r="B112" s="4" t="s">
        <f>=HYPERLINK("https://www.rossileiloes.com.br/lote/detalhe/104298", "30 GARRAFAS DE CACHAÇA SABOR AMARULA")</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=HYPERLINK("https://www.rossileiloes.com.br/lote/detalhe/103259", "365")</f>
      </c>
      <c r="B113" s="4" t="s">
        <f>=HYPERLINK("https://www.rossileiloes.com.br/lote/detalhe/103259", " 30 GARRAFAS DE VINHO TINTO SUAVE. SAFRA DELVIGO. LEGÍTIMO DE SANTA CATARINA")</f>
      </c>
      <c r="C113" s="4" t="inlineStr">
        <is>
          <t>Não vendido</t>
        </is>
      </c>
      <c r="D113" s="4" t="inlineStr">
        <is>
          <t>0</t>
        </is>
      </c>
      <c r="E113" s="5" t="inlineStr">
        <is>
          <t>450,00</t>
        </is>
      </c>
      <c r="F113" s="4" t="inlineStr">
        <is>
          <t>50.00</t>
        </is>
      </c>
    </row>
    <row collapsed="false" customFormat="false" customHeight="false" hidden="false" ht="12.1" outlineLevel="0" r="114">
      <c r="A114" s="5" t="s">
        <f>=HYPERLINK("https://www.rossileiloes.com.br/lote/detalhe/103260", "370")</f>
      </c>
      <c r="B114" s="4" t="s">
        <f>=HYPERLINK("https://www.rossileiloes.com.br/lote/detalhe/103260", " 30 GARRAFAS DE VINHO TINTO SECO. SAFRA DELVIGO. LEGÍTIMO DE SANTA CATARINA")</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=HYPERLINK("https://www.rossileiloes.com.br/lote/detalhe/103282", "377")</f>
      </c>
      <c r="B115" s="4" t="s">
        <f>=HYPERLINK("https://www.rossileiloes.com.br/lote/detalhe/103282", " LOTE COM APROX. 100 UNIDADES DE SPINNERS , DIVERSOS MODELOS E CORES. (sem uso, nas caixas) [ Confira o Vídeo ]")</f>
      </c>
      <c r="C115" s="4" t="inlineStr">
        <is>
          <t>Não vendido</t>
        </is>
      </c>
      <c r="D115" s="4" t="inlineStr">
        <is>
          <t>0</t>
        </is>
      </c>
      <c r="E115" s="5" t="inlineStr">
        <is>
          <t>150,00</t>
        </is>
      </c>
      <c r="F115" s="4" t="inlineStr">
        <is>
          <t>200.00</t>
        </is>
      </c>
    </row>
    <row collapsed="false" customFormat="false" customHeight="false" hidden="false" ht="12.1" outlineLevel="0" r="116">
      <c r="A116" s="5" t="s">
        <f>=HYPERLINK("https://www.rossileiloes.com.br/lote/detalhe/103258", "380")</f>
      </c>
      <c r="B116" s="4" t="s">
        <f>=HYPERLINK("https://www.rossileiloes.com.br/lote/detalhe/103258", " 30 GARRAFAS DE VINHO BRANCO SUAVE.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=HYPERLINK("https://www.rossileiloes.com.br/lote/detalhe/103262", "390")</f>
      </c>
      <c r="B117" s="4" t="s">
        <f>=HYPERLINK("https://www.rossileiloes.com.br/lote/detalhe/103262", "LOTE COM 30 GARRAFAS DE VINHO TINTO SECO.")</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=HYPERLINK("https://www.rossileiloes.com.br/lote/detalhe/103261", "395")</f>
      </c>
      <c r="B118" s="4" t="s">
        <f>=HYPERLINK("https://www.rossileiloes.com.br/lote/detalhe/103261", "LOTE COM 30 GARRAFAS DE VINHO TINTO SUAVE.")</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=HYPERLINK("https://www.rossileiloes.com.br/lote/detalhe/103299", "400")</f>
      </c>
      <c r="B119" s="4" t="s">
        <f>=HYPERLINK("https://www.rossileiloes.com.br/lote/detalhe/103299", "10 GARRAFAS DE VINHO TINTO SUAVE. 02 LITROS CADA..")</f>
      </c>
      <c r="C119" s="4" t="inlineStr">
        <is>
          <t>Não vendido</t>
        </is>
      </c>
      <c r="D119" s="4" t="inlineStr">
        <is>
          <t>0</t>
        </is>
      </c>
      <c r="E119" s="5" t="inlineStr">
        <is>
          <t>350,00</t>
        </is>
      </c>
      <c r="F119" s="4" t="inlineStr">
        <is>
          <t>50.00</t>
        </is>
      </c>
    </row>
    <row collapsed="false" customFormat="false" customHeight="false" hidden="false" ht="12.1" outlineLevel="0" r="120">
      <c r="A120" s="5" t="s">
        <f>=HYPERLINK("https://www.rossileiloes.com.br/lote/detalhe/104306", "406")</f>
      </c>
      <c r="B120" s="4" t="s">
        <f>=HYPERLINK("https://www.rossileiloes.com.br/lote/detalhe/104306", "30 GARRAFAS DE CACHAÇA PRATA DA ROÇA")</f>
      </c>
      <c r="C120" s="4" t="inlineStr">
        <is>
          <t>Não vendido</t>
        </is>
      </c>
      <c r="D120" s="4" t="inlineStr">
        <is>
          <t>0</t>
        </is>
      </c>
      <c r="E120" s="5" t="inlineStr">
        <is>
          <t>250,00</t>
        </is>
      </c>
      <c r="F120" s="4" t="inlineStr">
        <is>
          <t>50.00</t>
        </is>
      </c>
    </row>
    <row collapsed="false" customFormat="false" customHeight="false" hidden="false" ht="12.1" outlineLevel="0" r="121">
      <c r="A121" s="5" t="s">
        <f>=HYPERLINK("https://www.rossileiloes.com.br/lote/detalhe/103278", "526")</f>
      </c>
      <c r="B121" s="4" t="s">
        <f>=HYPERLINK("https://www.rossileiloes.com.br/lote/detalhe/103278", " LOTE COM APROX. 100 UNIDADES DE SPINNERS , DIVERSOS MODELOS E CORES. (sem uso, nas caixas) [ Confira o Vídeo ]")</f>
      </c>
      <c r="C121" s="4" t="inlineStr">
        <is>
          <t>Não vendido</t>
        </is>
      </c>
      <c r="D121" s="4" t="inlineStr">
        <is>
          <t>0</t>
        </is>
      </c>
      <c r="E121" s="5" t="inlineStr">
        <is>
          <t>150,00</t>
        </is>
      </c>
      <c r="F121" s="4" t="inlineStr">
        <is>
          <t>200.00</t>
        </is>
      </c>
    </row>
    <row collapsed="false" customFormat="false" customHeight="false" hidden="false" ht="12.1" outlineLevel="0" r="122">
      <c r="A122" s="5" t="s">
        <f>=HYPERLINK("https://www.rossileiloes.com.br/lote/detalhe/103263", "552")</f>
      </c>
      <c r="B122" s="4" t="s">
        <f>=HYPERLINK("https://www.rossileiloes.com.br/lote/detalhe/103263", "10 GARRAFÕES DE 4,5 LITROS CADA DE CACHAÇA PRATA ENVELHECIDA EM BARRIL DE MADEIRA")</f>
      </c>
      <c r="C122" s="4" t="inlineStr">
        <is>
          <t>Não vendido</t>
        </is>
      </c>
      <c r="D122" s="4" t="inlineStr">
        <is>
          <t>0</t>
        </is>
      </c>
      <c r="E122" s="5" t="inlineStr">
        <is>
          <t>490,00</t>
        </is>
      </c>
      <c r="F122" s="4" t="inlineStr">
        <is>
          <t>50.00</t>
        </is>
      </c>
    </row>
    <row collapsed="false" customFormat="false" customHeight="false" hidden="false" ht="12.1" outlineLevel="0" r="123">
      <c r="A123" s="5" t="s">
        <f>=HYPERLINK("https://www.rossileiloes.com.br/lote/detalhe/103272", "563")</f>
      </c>
      <c r="B123" s="4" t="s">
        <f>=HYPERLINK("https://www.rossileiloes.com.br/lote/detalhe/103272", " LOTE COM APROX. 300 UNIDADES DE SPINNERS , DIVERSOS MODELOS E CORES. (sem uso, nas caixas) [ Confira o Vídeo ]")</f>
      </c>
      <c r="C123" s="4" t="inlineStr">
        <is>
          <t>Não vendido</t>
        </is>
      </c>
      <c r="D123" s="4" t="inlineStr">
        <is>
          <t>0</t>
        </is>
      </c>
      <c r="E123" s="5" t="inlineStr">
        <is>
          <t>450,00</t>
        </is>
      </c>
      <c r="F123" s="4" t="inlineStr">
        <is>
          <t>200.00</t>
        </is>
      </c>
    </row>
    <row collapsed="false" customFormat="false" customHeight="false" hidden="false" ht="12.1" outlineLevel="0" r="124">
      <c r="A124" s="5" t="s">
        <f>=HYPERLINK("https://www.rossileiloes.com.br/lote/detalhe/104300", "570")</f>
      </c>
      <c r="B124" s="4" t="s">
        <f>=HYPERLINK("https://www.rossileiloes.com.br/lote/detalhe/104300", "30 GARRAFAS DE CACHAÇA SABOR AMARULA")</f>
      </c>
      <c r="C124" s="4" t="inlineStr">
        <is>
          <t>Não vendido</t>
        </is>
      </c>
      <c r="D124" s="4" t="inlineStr">
        <is>
          <t>0</t>
        </is>
      </c>
      <c r="E124" s="5" t="inlineStr">
        <is>
          <t>250,00</t>
        </is>
      </c>
      <c r="F124" s="4" t="inlineStr">
        <is>
          <t>50.00</t>
        </is>
      </c>
    </row>
    <row collapsed="false" customFormat="false" customHeight="false" hidden="false" ht="12.1" outlineLevel="0" r="125">
      <c r="A125" s="5" t="s">
        <f>=HYPERLINK("https://www.rossileiloes.com.br/lote/detalhe/103271", "574")</f>
      </c>
      <c r="B125" s="4" t="s">
        <f>=HYPERLINK("https://www.rossileiloes.com.br/lote/detalhe/103271", " LOTE COM APROX. 100 UNIDADES DE SPINNERS , DIVERSOS MODELOS E CORES. (sem uso, nas caixas) [ Confira o Vídeo ]")</f>
      </c>
      <c r="C125" s="4" t="inlineStr">
        <is>
          <t>Não vendido</t>
        </is>
      </c>
      <c r="D125" s="4" t="inlineStr">
        <is>
          <t>0</t>
        </is>
      </c>
      <c r="E125" s="5" t="inlineStr">
        <is>
          <t>150,00</t>
        </is>
      </c>
      <c r="F125" s="4" t="inlineStr">
        <is>
          <t>200.00</t>
        </is>
      </c>
    </row>
    <row collapsed="false" customFormat="false" customHeight="false" hidden="false" ht="12.1" outlineLevel="0" r="126">
      <c r="A126" s="5" t="s">
        <f>=HYPERLINK("https://www.rossileiloes.com.br/lote/detalhe/103257", "577")</f>
      </c>
      <c r="B126" s="4" t="s">
        <f>=HYPERLINK("https://www.rossileiloes.com.br/lote/detalhe/103257", " 30 GARRAFAS DE VINHOS, TINTO SUAVE, TINTO SECO, BRANCO SUAVE, BRANCO SECO E ROSADO, SAFRA DELVIGO LEGÍTIMO, DE SANTA CATARINA")</f>
      </c>
      <c r="C126" s="4" t="inlineStr">
        <is>
          <t>Não vendido</t>
        </is>
      </c>
      <c r="D126" s="4" t="inlineStr">
        <is>
          <t>0</t>
        </is>
      </c>
      <c r="E126" s="5" t="inlineStr">
        <is>
          <t>450,00</t>
        </is>
      </c>
      <c r="F126" s="4" t="inlineStr">
        <is>
          <t>50.00</t>
        </is>
      </c>
    </row>
    <row collapsed="false" customFormat="false" customHeight="false" hidden="false" ht="12.1" outlineLevel="0" r="127">
      <c r="A127" s="5" t="s">
        <f>=HYPERLINK("https://www.rossileiloes.com.br/lote/detalhe/104299", "580")</f>
      </c>
      <c r="B127" s="4" t="s">
        <f>=HYPERLINK("https://www.rossileiloes.com.br/lote/detalhe/104299", "30 GARRAFAS DE CACHAÇA BLEND AMADEIRADA, 700ml CADA GARRAFA")</f>
      </c>
      <c r="C127" s="4" t="inlineStr">
        <is>
          <t>Não vendido</t>
        </is>
      </c>
      <c r="D127" s="4" t="inlineStr">
        <is>
          <t>0</t>
        </is>
      </c>
      <c r="E127" s="5" t="inlineStr">
        <is>
          <t>250,00</t>
        </is>
      </c>
      <c r="F127" s="4" t="inlineStr">
        <is>
          <t>50.00</t>
        </is>
      </c>
    </row>
    <row collapsed="false" customFormat="false" customHeight="false" hidden="false" ht="12.1" outlineLevel="0" r="128">
      <c r="A128" s="5" t="s">
        <f>=HYPERLINK("https://www.rossileiloes.com.br/lote/detalhe/103277", "581")</f>
      </c>
      <c r="B128" s="4" t="s">
        <f>=HYPERLINK("https://www.rossileiloes.com.br/lote/detalhe/103277", " LOTE COM APROX. 100 UNIDADES DE SPINNERS , DIVERSOS MODELOS E CORES. (sem uso, nas caixas) [ Confira o Vídeo ]")</f>
      </c>
      <c r="C128" s="4" t="inlineStr">
        <is>
          <t>Não vendido</t>
        </is>
      </c>
      <c r="D128" s="4" t="inlineStr">
        <is>
          <t>0</t>
        </is>
      </c>
      <c r="E128" s="5" t="inlineStr">
        <is>
          <t>150,00</t>
        </is>
      </c>
      <c r="F128" s="4" t="inlineStr">
        <is>
          <t>200.00</t>
        </is>
      </c>
    </row>
    <row collapsed="false" customFormat="false" customHeight="false" hidden="false" ht="12.1" outlineLevel="0" r="129">
      <c r="A129" s="5" t="s">
        <f>=HYPERLINK("https://www.rossileiloes.com.br/lote/detalhe/103266", "582")</f>
      </c>
      <c r="B129" s="4" t="s">
        <f>=HYPERLINK("https://www.rossileiloes.com.br/lote/detalhe/103266", "10 GARRAFÕES DE 4,5 LITROS CADA DE CACHAÇA AMARELINHA ENVELHECIDA EM BARRIL DE MADEIRA DE CARVALHO")</f>
      </c>
      <c r="C129" s="4" t="inlineStr">
        <is>
          <t>Não vendido</t>
        </is>
      </c>
      <c r="D129" s="4" t="inlineStr">
        <is>
          <t>0</t>
        </is>
      </c>
      <c r="E129" s="5" t="inlineStr">
        <is>
          <t>490,00</t>
        </is>
      </c>
      <c r="F129" s="4" t="inlineStr">
        <is>
          <t>50.00</t>
        </is>
      </c>
    </row>
    <row collapsed="false" customFormat="false" customHeight="false" hidden="false" ht="12.1" outlineLevel="0" r="130">
      <c r="A130" s="5" t="s">
        <f>=HYPERLINK("https://www.rossileiloes.com.br/lote/detalhe/104305", "665")</f>
      </c>
      <c r="B130" s="4" t="s">
        <f>=HYPERLINK("https://www.rossileiloes.com.br/lote/detalhe/104305", " 30 GARRAFAS DE CACHAÇA SABOR AMARULA - 700ml CADA GARRAFA")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=HYPERLINK("https://www.rossileiloes.com.br/lote/detalhe/104314", "703")</f>
      </c>
      <c r="B131" s="4" t="s">
        <f>=HYPERLINK("https://www.rossileiloes.com.br/lote/detalhe/104314", "30 GARRAFAS DE CACHAÇA SABOR COQUINHO COM MEL")</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=HYPERLINK("https://www.rossileiloes.com.br/lote/detalhe/104312", "707")</f>
      </c>
      <c r="B132" s="4" t="s">
        <f>=HYPERLINK("https://www.rossileiloes.com.br/lote/detalhe/104312", " 30 GARRAFAS DE CACHAÇA SABOR UMBURANA COM MEL - 700ml CADA GARRAFA")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=HYPERLINK("https://www.rossileiloes.com.br/lote/detalhe/103276", "710")</f>
      </c>
      <c r="B133" s="4" t="s">
        <f>=HYPERLINK("https://www.rossileiloes.com.br/lote/detalhe/103276", " LOTE COM APROX. 300 UNIDADES DE SPINNERS , DIVERSOS MODELOS E CORES. (sem uso, nas caixas) [ Confira o Vídeo ]")</f>
      </c>
      <c r="C133" s="4" t="inlineStr">
        <is>
          <t>Não vendido</t>
        </is>
      </c>
      <c r="D133" s="4" t="inlineStr">
        <is>
          <t>0</t>
        </is>
      </c>
      <c r="E133" s="5" t="inlineStr">
        <is>
          <t>450,00</t>
        </is>
      </c>
      <c r="F133" s="4" t="inlineStr">
        <is>
          <t>200.00</t>
        </is>
      </c>
    </row>
    <row collapsed="false" customFormat="false" customHeight="false" hidden="false" ht="12.1" outlineLevel="0" r="134">
      <c r="A134" s="5" t="s">
        <f>=HYPERLINK("https://www.rossileiloes.com.br/lote/detalhe/104303", "714")</f>
      </c>
      <c r="B134" s="4" t="s">
        <f>=HYPERLINK("https://www.rossileiloes.com.br/lote/detalhe/104303", " LOTE C/ 30 GARRAFAS DE CACHAÇA DE BANANA (38 GL). 720ml CADA, FEITA COM EXTRATO NATURAL DE BANANA (CACHAÇA DA ROÇA)")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=HYPERLINK("https://www.rossileiloes.com.br/lote/detalhe/104311", "752")</f>
      </c>
      <c r="B135" s="4" t="s">
        <f>=HYPERLINK("https://www.rossileiloes.com.br/lote/detalhe/104311", " 30 GARRAFAS DE CACHAÇA SABOR UMBURANA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=HYPERLINK("https://www.rossileiloes.com.br/lote/detalhe/104313", "753")</f>
      </c>
      <c r="B136" s="4" t="s">
        <f>=HYPERLINK("https://www.rossileiloes.com.br/lote/detalhe/104313", " 30 GARRAFAS DE CACHAÇA SABOR JABUTICABA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=HYPERLINK("https://www.rossileiloes.com.br/lote/detalhe/103281", "754")</f>
      </c>
      <c r="B137" s="4" t="s">
        <f>=HYPERLINK("https://www.rossileiloes.com.br/lote/detalhe/103281", " LOTE COM APROX. 100 UNIDADES DE SPINNERS , DIVERSOS MODELOS E CORES. (sem uso, nas caixas) [ Confira o Vídeo ]")</f>
      </c>
      <c r="C137" s="4" t="inlineStr">
        <is>
          <t>Não vendido</t>
        </is>
      </c>
      <c r="D137" s="4" t="inlineStr">
        <is>
          <t>0</t>
        </is>
      </c>
      <c r="E137" s="5" t="inlineStr">
        <is>
          <t>150,00</t>
        </is>
      </c>
      <c r="F137" s="4" t="inlineStr">
        <is>
          <t>200.00</t>
        </is>
      </c>
    </row>
    <row collapsed="false" customFormat="false" customHeight="false" hidden="false" ht="12.1" outlineLevel="0" r="138">
      <c r="A138" s="5" t="s">
        <f>=HYPERLINK("https://www.rossileiloes.com.br/lote/detalhe/104308", "757")</f>
      </c>
      <c r="B138" s="4" t="s">
        <f>=HYPERLINK("https://www.rossileiloes.com.br/lote/detalhe/104308", " 30 GARRAFAS DE CACHAÇA SABOR CANELINHA OURO - 700ml CADA GARRAFA")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=HYPERLINK("https://www.rossileiloes.com.br/lote/detalhe/104301", "758")</f>
      </c>
      <c r="B139" s="4" t="s">
        <f>=HYPERLINK("https://www.rossileiloes.com.br/lote/detalhe/104301", " LOTE C/ 30 GARRAFAS DE CACHAÇA PRATA. 720ml CADA, ENVELHECIDAS NO BARRIL DE MADEIRA")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=HYPERLINK("https://www.rossileiloes.com.br/lote/detalhe/103267", "765")</f>
      </c>
      <c r="B140" s="4" t="s">
        <f>=HYPERLINK("https://www.rossileiloes.com.br/lote/detalhe/103267", " LOTE COM APROX. 100 UNIDADES DE SPINNERS , DIVERSOS MODELOS E CORES. (sem uso, nas caixas) [ Confira o Vídeo ]")</f>
      </c>
      <c r="C140" s="4" t="inlineStr">
        <is>
          <t>Não vendido</t>
        </is>
      </c>
      <c r="D140" s="4" t="inlineStr">
        <is>
          <t>0</t>
        </is>
      </c>
      <c r="E140" s="5" t="inlineStr">
        <is>
          <t>150,00</t>
        </is>
      </c>
      <c r="F140" s="4" t="inlineStr">
        <is>
          <t>200.00</t>
        </is>
      </c>
    </row>
    <row collapsed="false" customFormat="false" customHeight="false" hidden="false" ht="12.1" outlineLevel="0" r="141">
      <c r="A141" s="5" t="s">
        <f>=HYPERLINK("https://www.rossileiloes.com.br/lote/detalhe/104302", "799")</f>
      </c>
      <c r="B141" s="4" t="s">
        <f>=HYPERLINK("https://www.rossileiloes.com.br/lote/detalhe/104302", " LOTE C/ 30 GARRAFAS DE CACHAÇA DE BANANA (38 GL). 720ml CADA, FEITA COM EXTRATO NATURAL DE BANANA (CACHAÇA DA ROÇA)")</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=HYPERLINK("https://www.rossileiloes.com.br/lote/detalhe/103265", "800")</f>
      </c>
      <c r="B142" s="4" t="s">
        <f>=HYPERLINK("https://www.rossileiloes.com.br/lote/detalhe/103265", "03 GARRAFÕES DE 4,5 LITROS CADA DE CACHAÇA AMARELINHA ENVELHECIDA EM BARRIL DE MADEIRA DE CARVALHO")</f>
      </c>
      <c r="C142" s="4" t="inlineStr">
        <is>
          <t>Não vendido</t>
        </is>
      </c>
      <c r="D142" s="4" t="inlineStr">
        <is>
          <t>0</t>
        </is>
      </c>
      <c r="E142" s="5" t="inlineStr">
        <is>
          <t>150,00</t>
        </is>
      </c>
      <c r="F142" s="4" t="inlineStr">
        <is>
          <t>50.00</t>
        </is>
      </c>
    </row>
    <row collapsed="false" customFormat="false" customHeight="false" hidden="false" ht="12.1" outlineLevel="0" r="143">
      <c r="A143" s="5" t="s">
        <f>=HYPERLINK("https://www.rossileiloes.com.br/lote/detalhe/104307", "801")</f>
      </c>
      <c r="B143" s="4" t="s">
        <f>=HYPERLINK("https://www.rossileiloes.com.br/lote/detalhe/104307", " 30 GARRAFAS DE CACHAÇA SABOR COQUNHO MEL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=HYPERLINK("https://www.rossileiloes.com.br/lote/detalhe/104310", "805")</f>
      </c>
      <c r="B144" s="4" t="s">
        <f>=HYPERLINK("https://www.rossileiloes.com.br/lote/detalhe/104310", " 30 GARRAFAS DE CACHAÇA SABOR PEQUI - 700ml CADA GARRAFA")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=HYPERLINK("https://www.rossileiloes.com.br/lote/detalhe/104304", "806")</f>
      </c>
      <c r="B145" s="4" t="s">
        <f>=HYPERLINK("https://www.rossileiloes.com.br/lote/detalhe/104304", "30 GARRAFAS DE CACHAÇA DE CARVALHO, ENVELHECIDA EM BARRIL DE MADEIRA DE CARVALHO, (MACIA E AMADEIRADA)")</f>
      </c>
      <c r="C145" s="4" t="inlineStr">
        <is>
          <t>Não vendido</t>
        </is>
      </c>
      <c r="D145" s="4" t="inlineStr">
        <is>
          <t>0</t>
        </is>
      </c>
      <c r="E145" s="5" t="inlineStr">
        <is>
          <t>250,00</t>
        </is>
      </c>
      <c r="F145"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2026-06-28T13:44:11.00Z</dcterms:created>
  <dc:creator>Tellks Tecnologia</dc:creator>
  <cp:revision>0</cp:revision>
</cp:coreProperties>
</file>